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75916BB-3628-4C45-A0D8-32E2CEDF47A9}" xr6:coauthVersionLast="47" xr6:coauthVersionMax="47" xr10:uidLastSave="{00000000-0000-0000-0000-000000000000}"/>
  <bookViews>
    <workbookView xWindow="0" yWindow="0" windowWidth="10560" windowHeight="12336" xr2:uid="{00000000-000D-0000-FFFF-FFFF00000000}"/>
  </bookViews>
  <sheets>
    <sheet name="申請時" sheetId="29" r:id="rId1"/>
    <sheet name="起案添付用" sheetId="30" r:id="rId2"/>
  </sheets>
  <definedNames>
    <definedName name="_xlnm.Print_Area" localSheetId="1">起案添付用!$B$1:$H$27</definedName>
    <definedName name="_xlnm.Print_Area" localSheetId="0">申請時!$B$1:$H$37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0" l="1"/>
  <c r="F14" i="30"/>
  <c r="L18" i="29"/>
  <c r="L17" i="29"/>
  <c r="M20" i="29" l="1"/>
  <c r="F20" i="30" l="1"/>
  <c r="F21" i="30" s="1"/>
  <c r="F13" i="30"/>
  <c r="D9" i="30"/>
  <c r="D8" i="30"/>
  <c r="D7" i="30"/>
  <c r="D6" i="30"/>
  <c r="D5" i="30"/>
  <c r="B9" i="30"/>
  <c r="B8" i="30"/>
  <c r="B7" i="30"/>
  <c r="B6" i="30"/>
  <c r="B5" i="30"/>
  <c r="E9" i="30" l="1"/>
  <c r="F15" i="30" l="1"/>
  <c r="D10" i="30" l="1"/>
  <c r="G9" i="30"/>
  <c r="F9" i="30"/>
  <c r="G8" i="30"/>
  <c r="F8" i="30"/>
  <c r="E8" i="30"/>
  <c r="G7" i="30"/>
  <c r="F7" i="30"/>
  <c r="E7" i="30"/>
  <c r="G6" i="30"/>
  <c r="F6" i="30"/>
  <c r="E6" i="30"/>
  <c r="G5" i="30"/>
  <c r="F5" i="30"/>
  <c r="E5" i="30"/>
  <c r="F10" i="30" l="1"/>
  <c r="F17" i="30" s="1"/>
  <c r="E25" i="30" s="1"/>
  <c r="E10" i="30"/>
  <c r="G10" i="30"/>
  <c r="F22" i="30" s="1"/>
  <c r="E26" i="30" l="1"/>
  <c r="E7" i="29"/>
  <c r="I7" i="29"/>
  <c r="G11" i="29" l="1"/>
  <c r="G10" i="29"/>
  <c r="G9" i="29"/>
  <c r="G8" i="29"/>
  <c r="G7" i="29"/>
  <c r="F11" i="29"/>
  <c r="F10" i="29"/>
  <c r="F9" i="29"/>
  <c r="F8" i="29"/>
  <c r="F7" i="29"/>
  <c r="E11" i="29"/>
  <c r="E10" i="29"/>
  <c r="E9" i="29"/>
  <c r="E8" i="29"/>
  <c r="D12" i="29"/>
  <c r="E27" i="30" l="1"/>
  <c r="G12" i="29"/>
  <c r="K20" i="29" s="1"/>
  <c r="N20" i="29" s="1"/>
  <c r="F12" i="29"/>
  <c r="E12" i="29"/>
  <c r="K17" i="29" s="1"/>
  <c r="K18" i="29" s="1"/>
  <c r="I14" i="29" l="1"/>
  <c r="E22" i="29"/>
  <c r="E28" i="29" s="1"/>
  <c r="M17" i="29" l="1"/>
  <c r="M18" i="29" s="1"/>
  <c r="F28" i="29"/>
  <c r="D28" i="29" s="1"/>
  <c r="E21" i="29" l="1"/>
  <c r="E23" i="29" l="1"/>
  <c r="E27" i="29"/>
  <c r="F27" i="29" s="1"/>
  <c r="F29" i="29" s="1"/>
  <c r="E29" i="29" l="1"/>
  <c r="D27" i="29"/>
  <c r="D29" i="29" s="1"/>
</calcChain>
</file>

<file path=xl/sharedStrings.xml><?xml version="1.0" encoding="utf-8"?>
<sst xmlns="http://schemas.openxmlformats.org/spreadsheetml/2006/main" count="98" uniqueCount="70">
  <si>
    <t>円</t>
    <rPh sb="0" eb="1">
      <t>エン</t>
    </rPh>
    <phoneticPr fontId="1"/>
  </si>
  <si>
    <t>商店街名</t>
    <rPh sb="0" eb="3">
      <t>ショウテンガイ</t>
    </rPh>
    <rPh sb="3" eb="4">
      <t>メイ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</si>
  <si>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</si>
  <si>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</si>
  <si>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</si>
  <si>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</si>
  <si>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利用可能店舗数</t>
    <rPh sb="0" eb="7">
      <t>リヨウカノウテンポスウ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</si>
  <si>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</si>
  <si>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</si>
  <si>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</si>
  <si>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</si>
  <si>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</si>
  <si>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</si>
  <si>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商品券発行上限</t>
    <rPh sb="0" eb="7">
      <t>ショウヒンケンハッコウジョウゲン</t>
    </rPh>
    <phoneticPr fontId="1"/>
  </si>
  <si>
    <t>合計</t>
    <rPh sb="0" eb="2">
      <t>ゴウケイ</t>
    </rPh>
    <phoneticPr fontId="1"/>
  </si>
  <si>
    <t>② 商品券発行予定数を入力</t>
    <rPh sb="2" eb="5">
      <t>ショウヒンケン</t>
    </rPh>
    <rPh sb="5" eb="7">
      <t>ハッコウ</t>
    </rPh>
    <rPh sb="7" eb="9">
      <t>ヨテイ</t>
    </rPh>
    <rPh sb="9" eb="10">
      <t>スウ</t>
    </rPh>
    <rPh sb="11" eb="13">
      <t>ニュウリョク</t>
    </rPh>
    <phoneticPr fontId="1"/>
  </si>
  <si>
    <t>③ 事務費積算額を入力</t>
    <rPh sb="2" eb="5">
      <t>ジムヒ</t>
    </rPh>
    <rPh sb="5" eb="7">
      <t>セキサン</t>
    </rPh>
    <rPh sb="7" eb="8">
      <t>ガク</t>
    </rPh>
    <rPh sb="9" eb="11">
      <t>ニュウリョク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</si>
  <si>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</si>
  <si>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</si>
  <si>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</si>
  <si>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</si>
  <si>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</si>
  <si>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</si>
  <si>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</si>
  <si>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</si>
  <si>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発行予定数</t>
    <rPh sb="0" eb="2">
      <t>ハッコウ</t>
    </rPh>
    <rPh sb="2" eb="4">
      <t>ヨテイ</t>
    </rPh>
    <rPh sb="4" eb="5">
      <t>スウ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</si>
  <si>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</si>
  <si>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</si>
  <si>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</si>
  <si>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</si>
  <si>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発行予定上限額</t>
    <rPh sb="0" eb="2">
      <t>ハッコウ</t>
    </rPh>
    <rPh sb="2" eb="4">
      <t>ヨテイ</t>
    </rPh>
    <rPh sb="4" eb="6">
      <t>ジョウゲン</t>
    </rPh>
    <rPh sb="6" eb="7">
      <t>ガク</t>
    </rPh>
    <phoneticPr fontId="1"/>
  </si>
  <si>
    <t>対照表ベース</t>
    <rPh sb="0" eb="3">
      <t>タイショウヒョウ</t>
    </rPh>
    <phoneticPr fontId="1"/>
  </si>
  <si>
    <t>予定数ベース</t>
    <rPh sb="0" eb="2">
      <t>ヨテイ</t>
    </rPh>
    <rPh sb="2" eb="3">
      <t>スウ</t>
    </rPh>
    <phoneticPr fontId="1"/>
  </si>
  <si>
    <t>少ない方</t>
    <rPh sb="0" eb="1">
      <t>スク</t>
    </rPh>
    <rPh sb="3" eb="4">
      <t>ホウ</t>
    </rPh>
    <phoneticPr fontId="1"/>
  </si>
  <si>
    <t>概算払（プレミアム分）</t>
    <rPh sb="0" eb="2">
      <t>ガイサン</t>
    </rPh>
    <rPh sb="2" eb="3">
      <t>バラ</t>
    </rPh>
    <rPh sb="9" eb="10">
      <t>ブン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</si>
  <si>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</si>
  <si>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</si>
  <si>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積算額ベース</t>
    <rPh sb="0" eb="2">
      <t>セキサン</t>
    </rPh>
    <rPh sb="2" eb="3">
      <t>ガク</t>
    </rPh>
    <phoneticPr fontId="1"/>
  </si>
  <si>
    <t>概算払（事務経費分）</t>
    <rPh sb="0" eb="3">
      <t>ガイサンバラ</t>
    </rPh>
    <rPh sb="4" eb="8">
      <t>ジムケイヒ</t>
    </rPh>
    <rPh sb="8" eb="9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</si>
  <si>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</si>
  <si>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① 商店街名、利用可能店舗数を入力（共同実施の場合、団体ごとに入力）</t>
    <rPh sb="2" eb="5">
      <t>ショウテンガイ</t>
    </rPh>
    <rPh sb="5" eb="6">
      <t>メイ</t>
    </rPh>
    <rPh sb="7" eb="14">
      <t>リヨウカノウテンポスウ</t>
    </rPh>
    <rPh sb="15" eb="17">
      <t>ニュウリョク</t>
    </rPh>
    <rPh sb="18" eb="20">
      <t>キョウドウ</t>
    </rPh>
    <rPh sb="20" eb="22">
      <t>ジッシ</t>
    </rPh>
    <rPh sb="23" eb="25">
      <t>バアイ</t>
    </rPh>
    <rPh sb="26" eb="28">
      <t>ダンタイ</t>
    </rPh>
    <rPh sb="31" eb="33">
      <t>ニュウリョク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</si>
  <si>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</si>
  <si>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（交付申請時用）</t>
    <phoneticPr fontId="1"/>
  </si>
  <si>
    <t>プレミアム
加算額分</t>
    <rPh sb="6" eb="9">
      <t>カサンガク</t>
    </rPh>
    <rPh sb="9" eb="10">
      <t>ブン</t>
    </rPh>
    <phoneticPr fontId="1"/>
  </si>
  <si>
    <t>・・・(a)</t>
    <phoneticPr fontId="1"/>
  </si>
  <si>
    <t>・・・(b)</t>
    <phoneticPr fontId="1"/>
  </si>
  <si>
    <t>・・・(c)</t>
    <phoneticPr fontId="1"/>
  </si>
  <si>
    <t>換金見込額</t>
    <rPh sb="0" eb="2">
      <t>カンキン</t>
    </rPh>
    <rPh sb="2" eb="4">
      <t>ミコミ</t>
    </rPh>
    <rPh sb="4" eb="5">
      <t>ガク</t>
    </rPh>
    <phoneticPr fontId="1"/>
  </si>
  <si>
    <t>・・・(d)</t>
    <phoneticPr fontId="1"/>
  </si>
  <si>
    <t>商品券
発行予定数</t>
    <rPh sb="0" eb="3">
      <t>ショウヒンケン</t>
    </rPh>
    <rPh sb="4" eb="6">
      <t>ハッコウ</t>
    </rPh>
    <rPh sb="6" eb="8">
      <t>ヨテイ</t>
    </rPh>
    <rPh sb="8" eb="9">
      <t>スウ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</si>
  <si>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</si>
  <si>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</si>
  <si>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</si>
  <si>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</si>
  <si>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</si>
  <si>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＝ 発行総額　（換金率100％と見込む）</t>
    <rPh sb="2" eb="4">
      <t>ハッコウ</t>
    </rPh>
    <rPh sb="4" eb="6">
      <t>ソウガク</t>
    </rPh>
    <rPh sb="8" eb="10">
      <t>カンキン</t>
    </rPh>
    <rPh sb="10" eb="11">
      <t>リツ</t>
    </rPh>
    <rPh sb="16" eb="18">
      <t>ミコ</t>
    </rPh>
    <phoneticPr fontId="1"/>
  </si>
  <si>
    <t>概算払金額</t>
    <rPh sb="0" eb="3">
      <t>ガイサンバライ</t>
    </rPh>
    <rPh sb="3" eb="5">
      <t>キンガク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</si>
  <si>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</si>
  <si>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事業費明細</t>
    <rPh sb="0" eb="3">
      <t>ジギョウヒ</t>
    </rPh>
    <rPh sb="3" eb="5">
      <t>メイサイ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</si>
  <si>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</si>
  <si>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(a) と (c) の少ない方</t>
    <rPh sb="11" eb="12">
      <t>スク</t>
    </rPh>
    <rPh sb="14" eb="15">
      <t>ホウ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</si>
  <si>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</si>
  <si>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(b) と (d) の少ない方</t>
    <rPh sb="11" eb="12">
      <t>スク</t>
    </rPh>
    <rPh sb="14" eb="15">
      <t>ホウ</t>
    </rPh>
    <phoneticPr fontId="1"/>
  </si>
  <si>
    <t>1万円未満切捨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</si>
  <si>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◆(電子商品券)１セットあたり13,000円分で計算</t>
    <rPh sb="2" eb="4">
      <t>デンシ</t>
    </rPh>
    <rPh sb="4" eb="7">
      <t>ショウヒンケン</t>
    </rPh>
    <rPh sb="21" eb="22">
      <t>エン</t>
    </rPh>
    <rPh sb="22" eb="23">
      <t>ブン</t>
    </rPh>
    <rPh sb="24" eb="26">
      <t>ケイサン</t>
    </rPh>
    <phoneticPr fontId="1"/>
  </si>
  <si>
    <t>発行予定数×13,000円</t>
    <rPh sb="0" eb="2">
      <t>ハッコウ</t>
    </rPh>
    <rPh sb="2" eb="5">
      <t>ヨテイスウ</t>
    </rPh>
    <rPh sb="12" eb="13">
      <t>エン</t>
    </rPh>
    <phoneticPr fontId="1"/>
  </si>
  <si>
    <t>発行予定上限×3,000円／13,000円</t>
    <rPh sb="2" eb="4">
      <t>ヨテイ</t>
    </rPh>
    <phoneticPr fontId="1"/>
  </si>
  <si>
    <t>１セット・・・13,000円</t>
    <rPh sb="13" eb="14">
      <t>エン</t>
    </rPh>
    <phoneticPr fontId="1"/>
  </si>
  <si>
    <t>発行予定数×13,000円　（千円未満切捨）</t>
    <rPh sb="0" eb="2">
      <t>ハッコウ</t>
    </rPh>
    <rPh sb="2" eb="4">
      <t>ヨテイ</t>
    </rPh>
    <rPh sb="4" eb="5">
      <t>スウ</t>
    </rPh>
    <rPh sb="12" eb="13">
      <t>エン</t>
    </rPh>
    <rPh sb="15" eb="17">
      <t>センエン</t>
    </rPh>
    <rPh sb="17" eb="19">
      <t>ミマン</t>
    </rPh>
    <rPh sb="19" eb="21">
      <t>キリス</t>
    </rPh>
    <phoneticPr fontId="1"/>
  </si>
  <si>
    <t>換金見込額×3,000円／13,000円　（千円未満切捨）</t>
    <rPh sb="0" eb="2">
      <t>カンキン</t>
    </rPh>
    <rPh sb="2" eb="4">
      <t>ミコミ</t>
    </rPh>
    <rPh sb="4" eb="5">
      <t>ガク</t>
    </rPh>
    <rPh sb="11" eb="12">
      <t>エン</t>
    </rPh>
    <rPh sb="19" eb="20">
      <t>エン</t>
    </rPh>
    <rPh sb="22" eb="26">
      <t>センエンミマン</t>
    </rPh>
    <rPh sb="26" eb="28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</si>
</sst>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セット&quot;"/>
    <numFmt numFmtId="178" formatCode="#,##0&quot;円&quot;"/>
    <numFmt numFmtId="179" formatCode="#,##0&quot;店舗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8" fontId="2" fillId="4" borderId="0" xfId="0" applyNumberFormat="1" applyFont="1" applyFill="1" applyBorder="1" applyAlignment="1" applyProtection="1">
      <alignment vertical="center"/>
      <protection locked="0"/>
    </xf>
    <xf numFmtId="178" fontId="3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177" fontId="2" fillId="4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178" fontId="2" fillId="4" borderId="1" xfId="0" applyNumberFormat="1" applyFont="1" applyFill="1" applyBorder="1" applyAlignment="1" applyProtection="1">
      <alignment vertical="center"/>
    </xf>
    <xf numFmtId="178" fontId="3" fillId="4" borderId="1" xfId="0" applyNumberFormat="1" applyFont="1" applyFill="1" applyBorder="1" applyAlignment="1" applyProtection="1">
      <alignment vertical="center"/>
    </xf>
    <xf numFmtId="177" fontId="2" fillId="2" borderId="11" xfId="0" applyNumberFormat="1" applyFont="1" applyFill="1" applyBorder="1" applyAlignment="1" applyProtection="1">
      <alignment horizontal="right" vertical="center" shrinkToFit="1"/>
    </xf>
    <xf numFmtId="178" fontId="2" fillId="2" borderId="11" xfId="0" applyNumberFormat="1" applyFont="1" applyFill="1" applyBorder="1" applyAlignment="1" applyProtection="1">
      <alignment vertical="center" shrinkToFit="1"/>
    </xf>
    <xf numFmtId="177" fontId="2" fillId="2" borderId="14" xfId="0" applyNumberFormat="1" applyFont="1" applyFill="1" applyBorder="1" applyAlignment="1" applyProtection="1">
      <alignment horizontal="right" vertical="center" shrinkToFit="1"/>
    </xf>
    <xf numFmtId="178" fontId="2" fillId="2" borderId="14" xfId="0" applyNumberFormat="1" applyFont="1" applyFill="1" applyBorder="1" applyAlignment="1" applyProtection="1">
      <alignment vertical="center" shrinkToFit="1"/>
    </xf>
    <xf numFmtId="177" fontId="2" fillId="2" borderId="17" xfId="0" applyNumberFormat="1" applyFont="1" applyFill="1" applyBorder="1" applyAlignment="1" applyProtection="1">
      <alignment horizontal="right" vertical="center" shrinkToFit="1"/>
    </xf>
    <xf numFmtId="178" fontId="2" fillId="2" borderId="17" xfId="0" applyNumberFormat="1" applyFont="1" applyFill="1" applyBorder="1" applyAlignment="1" applyProtection="1">
      <alignment vertical="center" shrinkToFit="1"/>
    </xf>
    <xf numFmtId="179" fontId="2" fillId="3" borderId="11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7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right" vertical="center" shrinkToFit="1"/>
    </xf>
    <xf numFmtId="177" fontId="2" fillId="2" borderId="1" xfId="0" applyNumberFormat="1" applyFont="1" applyFill="1" applyBorder="1" applyAlignment="1" applyProtection="1">
      <alignment horizontal="right" vertical="center" shrinkToFit="1"/>
    </xf>
    <xf numFmtId="178" fontId="2" fillId="2" borderId="1" xfId="0" applyNumberFormat="1" applyFont="1" applyFill="1" applyBorder="1" applyAlignment="1" applyProtection="1">
      <alignment vertical="center" shrinkToFi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 applyProtection="1">
      <alignment vertical="center"/>
    </xf>
    <xf numFmtId="178" fontId="2" fillId="2" borderId="2" xfId="0" applyNumberFormat="1" applyFont="1" applyFill="1" applyBorder="1" applyAlignment="1" applyProtection="1">
      <alignment vertical="center"/>
    </xf>
    <xf numFmtId="178" fontId="2" fillId="2" borderId="18" xfId="0" applyNumberFormat="1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177" fontId="10" fillId="2" borderId="11" xfId="0" applyNumberFormat="1" applyFont="1" applyFill="1" applyBorder="1" applyAlignment="1" applyProtection="1">
      <alignment horizontal="right" vertical="center" shrinkToFit="1"/>
    </xf>
    <xf numFmtId="178" fontId="10" fillId="2" borderId="11" xfId="0" applyNumberFormat="1" applyFont="1" applyFill="1" applyBorder="1" applyAlignment="1" applyProtection="1">
      <alignment vertical="center" shrinkToFit="1"/>
    </xf>
    <xf numFmtId="177" fontId="10" fillId="2" borderId="14" xfId="0" applyNumberFormat="1" applyFont="1" applyFill="1" applyBorder="1" applyAlignment="1" applyProtection="1">
      <alignment horizontal="right" vertical="center" shrinkToFit="1"/>
    </xf>
    <xf numFmtId="178" fontId="10" fillId="2" borderId="14" xfId="0" applyNumberFormat="1" applyFont="1" applyFill="1" applyBorder="1" applyAlignment="1" applyProtection="1">
      <alignment vertical="center" shrinkToFit="1"/>
    </xf>
    <xf numFmtId="177" fontId="10" fillId="2" borderId="17" xfId="0" applyNumberFormat="1" applyFont="1" applyFill="1" applyBorder="1" applyAlignment="1" applyProtection="1">
      <alignment horizontal="right" vertical="center" shrinkToFit="1"/>
    </xf>
    <xf numFmtId="178" fontId="10" fillId="2" borderId="17" xfId="0" applyNumberFormat="1" applyFont="1" applyFill="1" applyBorder="1" applyAlignment="1" applyProtection="1">
      <alignment vertical="center" shrinkToFit="1"/>
    </xf>
    <xf numFmtId="0" fontId="10" fillId="4" borderId="0" xfId="0" applyFont="1" applyFill="1" applyAlignment="1" applyProtection="1">
      <alignment horizontal="right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79" fontId="10" fillId="2" borderId="1" xfId="0" applyNumberFormat="1" applyFont="1" applyFill="1" applyBorder="1" applyAlignment="1" applyProtection="1">
      <alignment horizontal="right" vertical="center" shrinkToFit="1"/>
    </xf>
    <xf numFmtId="177" fontId="10" fillId="2" borderId="1" xfId="0" applyNumberFormat="1" applyFont="1" applyFill="1" applyBorder="1" applyAlignment="1" applyProtection="1">
      <alignment horizontal="right" vertical="center" shrinkToFit="1"/>
    </xf>
    <xf numFmtId="178" fontId="10" fillId="2" borderId="1" xfId="0" applyNumberFormat="1" applyFont="1" applyFill="1" applyBorder="1" applyAlignment="1" applyProtection="1">
      <alignment vertical="center" shrinkToFi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177" fontId="10" fillId="4" borderId="0" xfId="0" applyNumberFormat="1" applyFont="1" applyFill="1" applyBorder="1" applyAlignment="1" applyProtection="1">
      <alignment horizontal="right" vertical="center"/>
      <protection locked="0"/>
    </xf>
    <xf numFmtId="178" fontId="10" fillId="4" borderId="0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right" vertical="top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178" fontId="10" fillId="2" borderId="1" xfId="0" applyNumberFormat="1" applyFont="1" applyFill="1" applyBorder="1" applyAlignment="1" applyProtection="1">
      <alignment horizontal="right" vertical="center"/>
      <protection locked="0"/>
    </xf>
    <xf numFmtId="178" fontId="10" fillId="2" borderId="2" xfId="0" applyNumberFormat="1" applyFont="1" applyFill="1" applyBorder="1" applyAlignment="1" applyProtection="1">
      <alignment vertical="center"/>
    </xf>
    <xf numFmtId="178" fontId="10" fillId="2" borderId="18" xfId="0" applyNumberFormat="1" applyFont="1" applyFill="1" applyBorder="1" applyAlignment="1" applyProtection="1">
      <alignment vertical="center"/>
    </xf>
    <xf numFmtId="178" fontId="10" fillId="2" borderId="1" xfId="0" applyNumberFormat="1" applyFont="1" applyFill="1" applyBorder="1" applyAlignment="1" applyProtection="1">
      <alignment vertical="center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178" fontId="10" fillId="2" borderId="18" xfId="0" applyNumberFormat="1" applyFont="1" applyFill="1" applyBorder="1" applyAlignment="1" applyProtection="1">
      <alignment horizontal="right" vertical="center"/>
      <protection locked="0"/>
    </xf>
    <xf numFmtId="17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4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7" xfId="0" applyNumberFormat="1" applyFont="1" applyFill="1" applyBorder="1" applyAlignment="1" applyProtection="1">
      <alignment horizontal="right" vertical="center" shrinkToFit="1"/>
      <protection locked="0"/>
    </xf>
    <xf numFmtId="177" fontId="10" fillId="2" borderId="2" xfId="0" applyNumberFormat="1" applyFont="1" applyFill="1" applyBorder="1" applyAlignment="1" applyProtection="1">
      <alignment horizontal="right" vertical="center"/>
      <protection locked="0"/>
    </xf>
    <xf numFmtId="178" fontId="10" fillId="2" borderId="2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177" fontId="13" fillId="4" borderId="11" xfId="0" applyNumberFormat="1" applyFont="1" applyFill="1" applyBorder="1" applyAlignment="1" applyProtection="1">
      <alignment horizontal="right" vertical="center"/>
      <protection locked="0"/>
    </xf>
    <xf numFmtId="178" fontId="13" fillId="4" borderId="11" xfId="0" applyNumberFormat="1" applyFont="1" applyFill="1" applyBorder="1" applyAlignment="1" applyProtection="1">
      <alignment vertical="center"/>
      <protection locked="0"/>
    </xf>
    <xf numFmtId="177" fontId="13" fillId="4" borderId="14" xfId="0" applyNumberFormat="1" applyFont="1" applyFill="1" applyBorder="1" applyAlignment="1" applyProtection="1">
      <alignment horizontal="right" vertical="center"/>
      <protection locked="0"/>
    </xf>
    <xf numFmtId="178" fontId="13" fillId="4" borderId="14" xfId="0" applyNumberFormat="1" applyFont="1" applyFill="1" applyBorder="1" applyAlignment="1" applyProtection="1">
      <alignment vertical="center"/>
      <protection locked="0"/>
    </xf>
    <xf numFmtId="177" fontId="13" fillId="4" borderId="18" xfId="0" applyNumberFormat="1" applyFont="1" applyFill="1" applyBorder="1" applyAlignment="1" applyProtection="1">
      <alignment horizontal="right" vertical="center"/>
      <protection locked="0"/>
    </xf>
    <xf numFmtId="178" fontId="13" fillId="4" borderId="18" xfId="0" applyNumberFormat="1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78" fontId="13" fillId="4" borderId="1" xfId="0" applyNumberFormat="1" applyFont="1" applyFill="1" applyBorder="1" applyAlignment="1" applyProtection="1">
      <alignment vertical="center"/>
    </xf>
    <xf numFmtId="178" fontId="7" fillId="4" borderId="1" xfId="0" applyNumberFormat="1" applyFont="1" applyFill="1" applyBorder="1" applyAlignment="1" applyProtection="1">
      <alignment vertical="center"/>
    </xf>
    <xf numFmtId="178" fontId="14" fillId="2" borderId="1" xfId="0" applyNumberFormat="1" applyFont="1" applyFill="1" applyBorder="1" applyAlignment="1" applyProtection="1">
      <alignment horizontal="right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9" xfId="0" applyFont="1" applyFill="1" applyBorder="1" applyAlignment="1" applyProtection="1">
      <alignment horizontal="left" vertical="center" indent="1"/>
      <protection locked="0"/>
    </xf>
    <xf numFmtId="0" fontId="2" fillId="4" borderId="20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left" vertical="center" indent="1" shrinkToFit="1"/>
      <protection locked="0"/>
    </xf>
    <xf numFmtId="0" fontId="2" fillId="3" borderId="10" xfId="0" applyFont="1" applyFill="1" applyBorder="1" applyAlignment="1" applyProtection="1">
      <alignment horizontal="left" vertical="center" indent="1" shrinkToFit="1"/>
      <protection locked="0"/>
    </xf>
    <xf numFmtId="0" fontId="2" fillId="3" borderId="12" xfId="0" applyFont="1" applyFill="1" applyBorder="1" applyAlignment="1" applyProtection="1">
      <alignment horizontal="left" vertical="center" indent="1" shrinkToFit="1"/>
      <protection locked="0"/>
    </xf>
    <xf numFmtId="0" fontId="2" fillId="3" borderId="13" xfId="0" applyFont="1" applyFill="1" applyBorder="1" applyAlignment="1" applyProtection="1">
      <alignment horizontal="left" vertical="center" indent="1" shrinkToFit="1"/>
      <protection locked="0"/>
    </xf>
    <xf numFmtId="0" fontId="2" fillId="3" borderId="15" xfId="0" applyFont="1" applyFill="1" applyBorder="1" applyAlignment="1" applyProtection="1">
      <alignment horizontal="left" vertical="center" indent="1" shrinkToFit="1"/>
      <protection locked="0"/>
    </xf>
    <xf numFmtId="0" fontId="2" fillId="3" borderId="16" xfId="0" applyFont="1" applyFill="1" applyBorder="1" applyAlignment="1" applyProtection="1">
      <alignment horizontal="left" vertical="center" indent="1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0" fontId="10" fillId="4" borderId="6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7" xfId="0" applyFont="1" applyFill="1" applyBorder="1" applyAlignment="1" applyProtection="1">
      <alignment horizontal="left" vertical="center" indent="1"/>
      <protection locked="0"/>
    </xf>
    <xf numFmtId="0" fontId="10" fillId="4" borderId="19" xfId="0" applyFont="1" applyFill="1" applyBorder="1" applyAlignment="1" applyProtection="1">
      <alignment horizontal="left" vertical="center" indent="1"/>
      <protection locked="0"/>
    </xf>
    <xf numFmtId="0" fontId="10" fillId="4" borderId="20" xfId="0" applyFont="1" applyFill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176" fontId="14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8" fontId="10" fillId="4" borderId="8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21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7" xfId="0" applyNumberFormat="1" applyFont="1" applyFill="1" applyBorder="1" applyAlignment="1" applyProtection="1">
      <alignment horizontal="left" vertical="center" inden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176" fontId="10" fillId="4" borderId="19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20" xfId="0" applyNumberFormat="1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3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view="pageBreakPreview" zoomScale="85" zoomScaleNormal="70" zoomScaleSheetLayoutView="85" workbookViewId="0">
      <selection activeCell="F13" sqref="F13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4" width="14.59765625" style="1" customWidth="1"/>
    <col min="15" max="16384" width="9" style="1"/>
  </cols>
  <sheetData>
    <row r="1" spans="1:14" ht="20.100000000000001" customHeight="1" x14ac:dyDescent="0.45">
      <c r="A1" s="42"/>
      <c r="B1" s="1" t="s">
        <v>42</v>
      </c>
      <c r="C1" s="41" t="s">
        <v>41</v>
      </c>
      <c r="E1" s="41"/>
      <c r="F1" s="41"/>
      <c r="G1" s="41"/>
      <c r="H1" s="2"/>
    </row>
    <row r="2" spans="1:14" ht="9.9" customHeight="1" x14ac:dyDescent="0.45"/>
    <row r="3" spans="1:14" ht="24.9" customHeight="1" x14ac:dyDescent="0.45">
      <c r="B3" s="79" t="s">
        <v>64</v>
      </c>
      <c r="C3" s="2"/>
      <c r="D3" s="3"/>
      <c r="E3" s="2" t="s">
        <v>39</v>
      </c>
      <c r="F3" s="98"/>
      <c r="G3" s="99"/>
    </row>
    <row r="4" spans="1:14" ht="9.9" customHeight="1" x14ac:dyDescent="0.45"/>
    <row r="5" spans="1:14" ht="24.9" customHeight="1" x14ac:dyDescent="0.45">
      <c r="B5" s="4" t="s">
        <v>40</v>
      </c>
      <c r="D5" s="3"/>
    </row>
    <row r="6" spans="1:14" s="5" customFormat="1" ht="39.9" customHeight="1" x14ac:dyDescent="0.2">
      <c r="B6" s="90" t="s">
        <v>1</v>
      </c>
      <c r="C6" s="91"/>
      <c r="D6" s="14" t="s">
        <v>6</v>
      </c>
      <c r="E6" s="14" t="s">
        <v>13</v>
      </c>
      <c r="F6" s="32" t="s">
        <v>28</v>
      </c>
      <c r="G6" s="32" t="s">
        <v>29</v>
      </c>
      <c r="I6" s="6"/>
      <c r="K6" s="7"/>
      <c r="L6" s="7"/>
      <c r="M6" s="7"/>
    </row>
    <row r="7" spans="1:14" ht="24.9" customHeight="1" x14ac:dyDescent="0.45">
      <c r="B7" s="104"/>
      <c r="C7" s="105"/>
      <c r="D7" s="24"/>
      <c r="E7" s="18" t="str">
        <f>IFERROR(VLOOKUP(D7,$A$33:$E$37,3,TRUE),"")</f>
        <v/>
      </c>
      <c r="F7" s="19" t="str">
        <f>IFERROR(VLOOKUP(D7,$A$33:$E$37,4,TRUE),"")</f>
        <v/>
      </c>
      <c r="G7" s="19" t="str">
        <f>IFERROR(VLOOKUP(D7,$A$33:$E$37,5,TRUE),"")</f>
        <v/>
      </c>
      <c r="I7" s="39" t="str">
        <f>IF(AND(D7&gt;=1,D7&lt;20),"注）利用可能店舗数が20店舗未満の団体は、単独では実施できません（共同実施であれば可）","")</f>
        <v/>
      </c>
      <c r="J7" s="8"/>
      <c r="K7" s="9"/>
      <c r="L7" s="9"/>
      <c r="M7" s="9"/>
      <c r="N7" s="3"/>
    </row>
    <row r="8" spans="1:14" ht="24.9" customHeight="1" x14ac:dyDescent="0.45">
      <c r="B8" s="106"/>
      <c r="C8" s="107"/>
      <c r="D8" s="25"/>
      <c r="E8" s="20" t="str">
        <f t="shared" ref="E8:E11" si="0">IFERROR(VLOOKUP(D8,$A$33:$E$37,3,TRUE),"")</f>
        <v/>
      </c>
      <c r="F8" s="21" t="str">
        <f t="shared" ref="F8:F11" si="1">IFERROR(VLOOKUP(D8,$A$33:$E$37,4,TRUE),"")</f>
        <v/>
      </c>
      <c r="G8" s="21" t="str">
        <f t="shared" ref="G8:G11" si="2">IFERROR(VLOOKUP(D8,$A$33:$E$37,5,TRUE),"")</f>
        <v/>
      </c>
      <c r="I8" s="8"/>
      <c r="J8" s="8"/>
      <c r="K8" s="9"/>
      <c r="L8" s="9"/>
      <c r="M8" s="10"/>
      <c r="N8" s="3"/>
    </row>
    <row r="9" spans="1:14" ht="24.9" customHeight="1" x14ac:dyDescent="0.2">
      <c r="B9" s="106"/>
      <c r="C9" s="107"/>
      <c r="D9" s="25"/>
      <c r="E9" s="20" t="str">
        <f t="shared" si="0"/>
        <v/>
      </c>
      <c r="F9" s="21" t="str">
        <f t="shared" si="1"/>
        <v/>
      </c>
      <c r="G9" s="21" t="str">
        <f t="shared" si="2"/>
        <v/>
      </c>
      <c r="I9" s="11"/>
      <c r="J9" s="8"/>
      <c r="K9" s="12"/>
      <c r="L9" s="12"/>
      <c r="M9" s="12"/>
      <c r="N9" s="12"/>
    </row>
    <row r="10" spans="1:14" ht="24.9" customHeight="1" x14ac:dyDescent="0.45">
      <c r="B10" s="106"/>
      <c r="C10" s="107"/>
      <c r="D10" s="25"/>
      <c r="E10" s="20" t="str">
        <f t="shared" si="0"/>
        <v/>
      </c>
      <c r="F10" s="21" t="str">
        <f t="shared" si="1"/>
        <v/>
      </c>
      <c r="G10" s="21" t="str">
        <f t="shared" si="2"/>
        <v/>
      </c>
      <c r="I10" s="8"/>
      <c r="J10" s="8"/>
      <c r="K10" s="9"/>
      <c r="L10" s="9"/>
      <c r="M10" s="9"/>
      <c r="N10" s="10"/>
    </row>
    <row r="11" spans="1:14" ht="24.75" customHeight="1" x14ac:dyDescent="0.45">
      <c r="B11" s="108"/>
      <c r="C11" s="109"/>
      <c r="D11" s="26"/>
      <c r="E11" s="22" t="str">
        <f t="shared" si="0"/>
        <v/>
      </c>
      <c r="F11" s="23" t="str">
        <f t="shared" si="1"/>
        <v/>
      </c>
      <c r="G11" s="23" t="str">
        <f t="shared" si="2"/>
        <v/>
      </c>
      <c r="I11" s="8"/>
      <c r="J11" s="8"/>
      <c r="K11" s="9"/>
      <c r="L11" s="9"/>
      <c r="M11" s="10"/>
    </row>
    <row r="12" spans="1:14" ht="24.75" customHeight="1" x14ac:dyDescent="0.45">
      <c r="B12" s="110" t="s">
        <v>14</v>
      </c>
      <c r="C12" s="111"/>
      <c r="D12" s="29">
        <f>SUM(D7:D11)</f>
        <v>0</v>
      </c>
      <c r="E12" s="30">
        <f>SUM(E7:E11)</f>
        <v>0</v>
      </c>
      <c r="F12" s="31">
        <f>SUM(F7:F11)</f>
        <v>0</v>
      </c>
      <c r="G12" s="31">
        <f>SUM(G7:G11)</f>
        <v>0</v>
      </c>
    </row>
    <row r="13" spans="1:14" ht="9.9" customHeight="1" x14ac:dyDescent="0.45">
      <c r="B13" s="8"/>
      <c r="C13" s="13"/>
      <c r="D13" s="9"/>
      <c r="E13" s="9"/>
    </row>
    <row r="14" spans="1:14" ht="24.9" customHeight="1" x14ac:dyDescent="0.45">
      <c r="B14" s="4" t="s">
        <v>15</v>
      </c>
      <c r="D14" s="3"/>
      <c r="I14" s="40" t="str">
        <f>IF($C$15&gt;$E$12,"商品券の発行上限数を超えています","")</f>
        <v/>
      </c>
    </row>
    <row r="15" spans="1:14" ht="24.75" customHeight="1" x14ac:dyDescent="0.45">
      <c r="B15" s="14" t="s">
        <v>25</v>
      </c>
      <c r="C15" s="27"/>
      <c r="D15" s="9" t="s">
        <v>2</v>
      </c>
      <c r="E15" s="9"/>
      <c r="I15" s="8"/>
      <c r="J15" s="8"/>
      <c r="K15" s="9"/>
    </row>
    <row r="16" spans="1:14" ht="15" customHeight="1" x14ac:dyDescent="0.2">
      <c r="I16" s="6" t="s">
        <v>35</v>
      </c>
      <c r="J16" s="5"/>
      <c r="K16" s="7" t="s">
        <v>31</v>
      </c>
      <c r="L16" s="7" t="s">
        <v>32</v>
      </c>
      <c r="M16" s="7" t="s">
        <v>33</v>
      </c>
    </row>
    <row r="17" spans="2:14" ht="24.9" customHeight="1" x14ac:dyDescent="0.45">
      <c r="B17" s="4" t="s">
        <v>16</v>
      </c>
      <c r="D17" s="3"/>
      <c r="I17" s="14" t="s">
        <v>30</v>
      </c>
      <c r="J17" s="86" t="s">
        <v>65</v>
      </c>
      <c r="K17" s="87">
        <f>$E$12*13000</f>
        <v>0</v>
      </c>
      <c r="L17" s="87">
        <f>$C$15*13000</f>
        <v>0</v>
      </c>
      <c r="M17" s="16">
        <f>MIN(K17:L17)</f>
        <v>0</v>
      </c>
    </row>
    <row r="18" spans="2:14" ht="24.75" customHeight="1" x14ac:dyDescent="0.45">
      <c r="B18" s="14" t="s">
        <v>26</v>
      </c>
      <c r="C18" s="28"/>
      <c r="D18" s="9" t="s">
        <v>0</v>
      </c>
      <c r="E18" s="9"/>
      <c r="I18" s="14" t="s">
        <v>34</v>
      </c>
      <c r="J18" s="86" t="s">
        <v>66</v>
      </c>
      <c r="K18" s="87">
        <f>K17*3000/13000</f>
        <v>0</v>
      </c>
      <c r="L18" s="87">
        <f>L17*3000/13000</f>
        <v>0</v>
      </c>
      <c r="M18" s="88">
        <f>M17*3000/13000</f>
        <v>0</v>
      </c>
    </row>
    <row r="19" spans="2:14" ht="15" customHeight="1" x14ac:dyDescent="0.2">
      <c r="I19" s="6" t="s">
        <v>36</v>
      </c>
      <c r="J19" s="5"/>
      <c r="K19" s="7" t="s">
        <v>31</v>
      </c>
      <c r="L19" s="7"/>
      <c r="M19" s="7" t="s">
        <v>37</v>
      </c>
      <c r="N19" s="7" t="s">
        <v>33</v>
      </c>
    </row>
    <row r="20" spans="2:14" ht="24.9" customHeight="1" x14ac:dyDescent="0.45">
      <c r="B20" s="1" t="s">
        <v>17</v>
      </c>
      <c r="I20" s="14" t="s">
        <v>38</v>
      </c>
      <c r="J20" s="14" t="s">
        <v>63</v>
      </c>
      <c r="K20" s="16">
        <f>G12</f>
        <v>0</v>
      </c>
      <c r="L20" s="16"/>
      <c r="M20" s="16">
        <f>ROUNDDOWN(C18,-4)</f>
        <v>0</v>
      </c>
      <c r="N20" s="17">
        <f>MIN(K20,M20)</f>
        <v>0</v>
      </c>
    </row>
    <row r="21" spans="2:14" ht="24.9" customHeight="1" x14ac:dyDescent="0.45">
      <c r="B21" s="96" t="s">
        <v>5</v>
      </c>
      <c r="C21" s="92" t="s">
        <v>3</v>
      </c>
      <c r="D21" s="93"/>
      <c r="E21" s="34">
        <f>M18</f>
        <v>0</v>
      </c>
    </row>
    <row r="22" spans="2:14" ht="24.9" customHeight="1" x14ac:dyDescent="0.45">
      <c r="B22" s="96"/>
      <c r="C22" s="94" t="s">
        <v>4</v>
      </c>
      <c r="D22" s="95"/>
      <c r="E22" s="35">
        <f>N20</f>
        <v>0</v>
      </c>
    </row>
    <row r="23" spans="2:14" ht="24.9" customHeight="1" x14ac:dyDescent="0.45">
      <c r="B23" s="96"/>
      <c r="C23" s="90" t="s">
        <v>14</v>
      </c>
      <c r="D23" s="91"/>
      <c r="E23" s="33">
        <f>SUM(E21:E22)</f>
        <v>0</v>
      </c>
    </row>
    <row r="24" spans="2:14" ht="9.9" customHeight="1" x14ac:dyDescent="0.45"/>
    <row r="25" spans="2:14" ht="20.100000000000001" customHeight="1" x14ac:dyDescent="0.45">
      <c r="B25" s="100" t="s">
        <v>18</v>
      </c>
      <c r="C25" s="101"/>
      <c r="D25" s="97" t="s">
        <v>19</v>
      </c>
      <c r="E25" s="97" t="s">
        <v>20</v>
      </c>
      <c r="F25" s="97"/>
    </row>
    <row r="26" spans="2:14" ht="20.100000000000001" customHeight="1" x14ac:dyDescent="0.45">
      <c r="B26" s="102"/>
      <c r="C26" s="103"/>
      <c r="D26" s="97"/>
      <c r="E26" s="14" t="s">
        <v>21</v>
      </c>
      <c r="F26" s="14" t="s">
        <v>22</v>
      </c>
    </row>
    <row r="27" spans="2:14" ht="24.9" customHeight="1" x14ac:dyDescent="0.45">
      <c r="B27" s="92" t="s">
        <v>23</v>
      </c>
      <c r="C27" s="93"/>
      <c r="D27" s="34">
        <f>E27+F27</f>
        <v>0</v>
      </c>
      <c r="E27" s="34">
        <f>E21</f>
        <v>0</v>
      </c>
      <c r="F27" s="34">
        <f>L18-E27</f>
        <v>0</v>
      </c>
    </row>
    <row r="28" spans="2:14" ht="24.9" customHeight="1" x14ac:dyDescent="0.45">
      <c r="B28" s="94" t="s">
        <v>24</v>
      </c>
      <c r="C28" s="95"/>
      <c r="D28" s="35">
        <f>E28+F28</f>
        <v>0</v>
      </c>
      <c r="E28" s="35">
        <f>E22</f>
        <v>0</v>
      </c>
      <c r="F28" s="35">
        <f>C18-E28</f>
        <v>0</v>
      </c>
    </row>
    <row r="29" spans="2:14" ht="24.9" customHeight="1" x14ac:dyDescent="0.45">
      <c r="B29" s="90" t="s">
        <v>14</v>
      </c>
      <c r="C29" s="91"/>
      <c r="D29" s="33">
        <f>SUM(D27:D28)</f>
        <v>0</v>
      </c>
      <c r="E29" s="33">
        <f>SUM(E27:E28)</f>
        <v>0</v>
      </c>
      <c r="F29" s="33">
        <f>SUM(F27:F28)</f>
        <v>0</v>
      </c>
    </row>
    <row r="30" spans="2:14" ht="9.9" customHeight="1" x14ac:dyDescent="0.45"/>
    <row r="31" spans="2:14" ht="24.9" customHeight="1" x14ac:dyDescent="0.45">
      <c r="B31" s="1" t="s">
        <v>27</v>
      </c>
    </row>
    <row r="32" spans="2:14" s="5" customFormat="1" ht="39.9" customHeight="1" x14ac:dyDescent="0.45">
      <c r="B32" s="14" t="s">
        <v>6</v>
      </c>
      <c r="C32" s="14" t="s">
        <v>12</v>
      </c>
      <c r="D32" s="32" t="s">
        <v>28</v>
      </c>
      <c r="E32" s="32" t="s">
        <v>29</v>
      </c>
    </row>
    <row r="33" spans="1:5" ht="24.9" customHeight="1" x14ac:dyDescent="0.45">
      <c r="A33" s="15">
        <v>1</v>
      </c>
      <c r="B33" s="36" t="s">
        <v>7</v>
      </c>
      <c r="C33" s="80">
        <v>2200</v>
      </c>
      <c r="D33" s="81">
        <v>6600000</v>
      </c>
      <c r="E33" s="81">
        <v>2200000</v>
      </c>
    </row>
    <row r="34" spans="1:5" ht="24.9" customHeight="1" x14ac:dyDescent="0.45">
      <c r="A34" s="15">
        <v>51</v>
      </c>
      <c r="B34" s="37" t="s">
        <v>8</v>
      </c>
      <c r="C34" s="82">
        <v>4400</v>
      </c>
      <c r="D34" s="83">
        <v>13200000</v>
      </c>
      <c r="E34" s="83">
        <v>4400000</v>
      </c>
    </row>
    <row r="35" spans="1:5" ht="24.9" customHeight="1" x14ac:dyDescent="0.45">
      <c r="A35" s="15">
        <v>101</v>
      </c>
      <c r="B35" s="37" t="s">
        <v>9</v>
      </c>
      <c r="C35" s="82">
        <v>6600</v>
      </c>
      <c r="D35" s="83">
        <v>19800000</v>
      </c>
      <c r="E35" s="83">
        <v>6600000</v>
      </c>
    </row>
    <row r="36" spans="1:5" ht="24.9" customHeight="1" x14ac:dyDescent="0.45">
      <c r="A36" s="15">
        <v>151</v>
      </c>
      <c r="B36" s="37" t="s">
        <v>10</v>
      </c>
      <c r="C36" s="82">
        <v>8800</v>
      </c>
      <c r="D36" s="83">
        <v>26400000</v>
      </c>
      <c r="E36" s="83">
        <v>6600000</v>
      </c>
    </row>
    <row r="37" spans="1:5" ht="24.75" customHeight="1" x14ac:dyDescent="0.45">
      <c r="A37" s="15">
        <v>201</v>
      </c>
      <c r="B37" s="38" t="s">
        <v>11</v>
      </c>
      <c r="C37" s="84">
        <v>11000</v>
      </c>
      <c r="D37" s="85">
        <v>33000000</v>
      </c>
      <c r="E37" s="85">
        <v>6600000</v>
      </c>
    </row>
    <row r="38" spans="1:5" ht="9.9" customHeight="1" x14ac:dyDescent="0.45">
      <c r="B38" s="8"/>
      <c r="C38" s="13"/>
      <c r="D38" s="9"/>
      <c r="E38" s="9"/>
    </row>
  </sheetData>
  <mergeCells count="18">
    <mergeCell ref="F3:G3"/>
    <mergeCell ref="B25:C26"/>
    <mergeCell ref="B27:C27"/>
    <mergeCell ref="B28:C28"/>
    <mergeCell ref="B6:C6"/>
    <mergeCell ref="B7:C7"/>
    <mergeCell ref="B8:C8"/>
    <mergeCell ref="B9:C9"/>
    <mergeCell ref="B10:C10"/>
    <mergeCell ref="B11:C11"/>
    <mergeCell ref="B12:C12"/>
    <mergeCell ref="E25:F25"/>
    <mergeCell ref="B29:C29"/>
    <mergeCell ref="C21:D21"/>
    <mergeCell ref="C22:D22"/>
    <mergeCell ref="C23:D23"/>
    <mergeCell ref="B21:B23"/>
    <mergeCell ref="D25:D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showZeros="0" view="pageBreakPreview" topLeftCell="A14" zoomScale="85" zoomScaleNormal="85" zoomScaleSheetLayoutView="85" workbookViewId="0">
      <selection activeCell="F23" sqref="F23"/>
    </sheetView>
  </sheetViews>
  <sheetFormatPr defaultColWidth="9" defaultRowHeight="13.2" x14ac:dyDescent="0.45"/>
  <cols>
    <col min="1" max="1" width="1.59765625" style="44" customWidth="1"/>
    <col min="2" max="7" width="14.59765625" style="44" customWidth="1"/>
    <col min="8" max="8" width="1.59765625" style="44" customWidth="1"/>
    <col min="9" max="16384" width="9" style="44"/>
  </cols>
  <sheetData>
    <row r="1" spans="2:8" ht="20.100000000000001" customHeight="1" x14ac:dyDescent="0.45">
      <c r="B1" s="72" t="s">
        <v>58</v>
      </c>
      <c r="C1" s="43"/>
      <c r="E1" s="43"/>
      <c r="F1" s="43"/>
      <c r="G1" s="43"/>
      <c r="H1" s="51"/>
    </row>
    <row r="2" spans="2:8" ht="20.100000000000001" customHeight="1" x14ac:dyDescent="0.45"/>
    <row r="3" spans="2:8" ht="20.100000000000001" customHeight="1" x14ac:dyDescent="0.45">
      <c r="B3" s="43" t="s">
        <v>57</v>
      </c>
      <c r="D3" s="52"/>
    </row>
    <row r="4" spans="2:8" s="53" customFormat="1" ht="39.9" customHeight="1" x14ac:dyDescent="0.45">
      <c r="B4" s="121" t="s">
        <v>59</v>
      </c>
      <c r="C4" s="122"/>
      <c r="D4" s="54" t="s">
        <v>6</v>
      </c>
      <c r="E4" s="54" t="s">
        <v>13</v>
      </c>
      <c r="F4" s="55" t="s">
        <v>28</v>
      </c>
      <c r="G4" s="55" t="s">
        <v>29</v>
      </c>
    </row>
    <row r="5" spans="2:8" ht="24.9" customHeight="1" x14ac:dyDescent="0.45">
      <c r="B5" s="141">
        <f>申請時!B7</f>
        <v>0</v>
      </c>
      <c r="C5" s="142"/>
      <c r="D5" s="74">
        <f>申請時!D7</f>
        <v>0</v>
      </c>
      <c r="E5" s="45" t="str">
        <f>IFERROR(VLOOKUP(D5,$A$32:$E$36,3,TRUE),"")</f>
        <v/>
      </c>
      <c r="F5" s="46" t="str">
        <f>IFERROR(VLOOKUP(D5,$A$32:$E$36,4,TRUE),"")</f>
        <v/>
      </c>
      <c r="G5" s="46" t="str">
        <f>IFERROR(VLOOKUP(D5,$A$32:$E$36,5,TRUE),"")</f>
        <v/>
      </c>
    </row>
    <row r="6" spans="2:8" ht="24.9" customHeight="1" x14ac:dyDescent="0.45">
      <c r="B6" s="143">
        <f>申請時!B8</f>
        <v>0</v>
      </c>
      <c r="C6" s="144"/>
      <c r="D6" s="75">
        <f>申請時!D8</f>
        <v>0</v>
      </c>
      <c r="E6" s="47" t="str">
        <f>IFERROR(VLOOKUP(D6,$A$32:$E$36,3,TRUE),"")</f>
        <v/>
      </c>
      <c r="F6" s="48" t="str">
        <f>IFERROR(VLOOKUP(D6,$A$32:$E$36,4,TRUE),"")</f>
        <v/>
      </c>
      <c r="G6" s="48" t="str">
        <f>IFERROR(VLOOKUP(D6,$A$32:$E$36,5,TRUE),"")</f>
        <v/>
      </c>
    </row>
    <row r="7" spans="2:8" ht="24.9" customHeight="1" x14ac:dyDescent="0.45">
      <c r="B7" s="143">
        <f>申請時!B9</f>
        <v>0</v>
      </c>
      <c r="C7" s="144"/>
      <c r="D7" s="75">
        <f>申請時!D9</f>
        <v>0</v>
      </c>
      <c r="E7" s="47" t="str">
        <f>IFERROR(VLOOKUP(D7,$A$32:$E$36,3,TRUE),"")</f>
        <v/>
      </c>
      <c r="F7" s="48" t="str">
        <f>IFERROR(VLOOKUP(D7,$A$32:$E$36,4,TRUE),"")</f>
        <v/>
      </c>
      <c r="G7" s="48" t="str">
        <f>IFERROR(VLOOKUP(D7,$A$32:$E$36,5,TRUE),"")</f>
        <v/>
      </c>
    </row>
    <row r="8" spans="2:8" ht="24.9" customHeight="1" x14ac:dyDescent="0.45">
      <c r="B8" s="143">
        <f>申請時!B10</f>
        <v>0</v>
      </c>
      <c r="C8" s="144"/>
      <c r="D8" s="75">
        <f>申請時!D10</f>
        <v>0</v>
      </c>
      <c r="E8" s="47" t="str">
        <f>IFERROR(VLOOKUP(D8,$A$32:$E$36,3,TRUE),"")</f>
        <v/>
      </c>
      <c r="F8" s="48" t="str">
        <f>IFERROR(VLOOKUP(D8,$A$32:$E$36,4,TRUE),"")</f>
        <v/>
      </c>
      <c r="G8" s="48" t="str">
        <f>IFERROR(VLOOKUP(D8,$A$32:$E$36,5,TRUE),"")</f>
        <v/>
      </c>
    </row>
    <row r="9" spans="2:8" ht="24.9" customHeight="1" x14ac:dyDescent="0.45">
      <c r="B9" s="112">
        <f>申請時!B11</f>
        <v>0</v>
      </c>
      <c r="C9" s="113"/>
      <c r="D9" s="76">
        <f>申請時!D11</f>
        <v>0</v>
      </c>
      <c r="E9" s="49" t="str">
        <f>IFERROR(VLOOKUP(D9,$A$32:$E$36,3,TRUE),"")</f>
        <v/>
      </c>
      <c r="F9" s="50" t="str">
        <f>IFERROR(VLOOKUP(D9,$A$32:$E$36,4,TRUE),"")</f>
        <v/>
      </c>
      <c r="G9" s="50" t="str">
        <f>IFERROR(VLOOKUP(D9,$A$32:$E$36,5,TRUE),"")</f>
        <v/>
      </c>
    </row>
    <row r="10" spans="2:8" ht="30" customHeight="1" x14ac:dyDescent="0.45">
      <c r="B10" s="114" t="s">
        <v>14</v>
      </c>
      <c r="C10" s="115"/>
      <c r="D10" s="56">
        <f>SUM(D5:D9)</f>
        <v>0</v>
      </c>
      <c r="E10" s="57">
        <f>SUM(E5:E9)</f>
        <v>0</v>
      </c>
      <c r="F10" s="58">
        <f>SUM(F5:F9)</f>
        <v>0</v>
      </c>
      <c r="G10" s="58">
        <f>SUM(G5:G9)</f>
        <v>0</v>
      </c>
    </row>
    <row r="11" spans="2:8" ht="20.100000000000001" customHeight="1" x14ac:dyDescent="0.45">
      <c r="B11" s="59"/>
      <c r="C11" s="60"/>
      <c r="D11" s="61"/>
      <c r="E11" s="61"/>
      <c r="F11" s="62" t="s">
        <v>44</v>
      </c>
      <c r="G11" s="62" t="s">
        <v>45</v>
      </c>
    </row>
    <row r="12" spans="2:8" ht="20.100000000000001" customHeight="1" x14ac:dyDescent="0.45">
      <c r="B12" s="43" t="s">
        <v>51</v>
      </c>
      <c r="D12" s="52"/>
    </row>
    <row r="13" spans="2:8" ht="35.1" customHeight="1" x14ac:dyDescent="0.45">
      <c r="B13" s="63" t="s">
        <v>49</v>
      </c>
      <c r="C13" s="129" t="s">
        <v>67</v>
      </c>
      <c r="D13" s="130"/>
      <c r="E13" s="131"/>
      <c r="F13" s="77">
        <f>申請時!C15</f>
        <v>0</v>
      </c>
    </row>
    <row r="14" spans="2:8" ht="35.1" customHeight="1" x14ac:dyDescent="0.45">
      <c r="B14" s="64" t="s">
        <v>50</v>
      </c>
      <c r="C14" s="123" t="s">
        <v>68</v>
      </c>
      <c r="D14" s="124"/>
      <c r="E14" s="125"/>
      <c r="F14" s="89">
        <f>ROUNDDOWN(F13*13000,-3)</f>
        <v>0</v>
      </c>
      <c r="G14" s="61"/>
    </row>
    <row r="15" spans="2:8" ht="35.1" customHeight="1" x14ac:dyDescent="0.45">
      <c r="B15" s="64" t="s">
        <v>47</v>
      </c>
      <c r="C15" s="132" t="s">
        <v>55</v>
      </c>
      <c r="D15" s="127"/>
      <c r="E15" s="128"/>
      <c r="F15" s="65">
        <f>F14</f>
        <v>0</v>
      </c>
      <c r="G15" s="61"/>
    </row>
    <row r="16" spans="2:8" ht="35.1" customHeight="1" x14ac:dyDescent="0.45">
      <c r="B16" s="55" t="s">
        <v>43</v>
      </c>
      <c r="C16" s="123" t="s">
        <v>69</v>
      </c>
      <c r="D16" s="124"/>
      <c r="E16" s="125"/>
      <c r="F16" s="89">
        <f>ROUNDDOWN(F15*3000/13000,-3)</f>
        <v>0</v>
      </c>
      <c r="G16" s="61" t="s">
        <v>46</v>
      </c>
    </row>
    <row r="17" spans="1:7" ht="35.1" customHeight="1" x14ac:dyDescent="0.45">
      <c r="B17" s="55" t="s">
        <v>56</v>
      </c>
      <c r="C17" s="126" t="s">
        <v>60</v>
      </c>
      <c r="D17" s="127"/>
      <c r="E17" s="128"/>
      <c r="F17" s="65">
        <f>MIN(F10,F16)</f>
        <v>0</v>
      </c>
      <c r="G17" s="61"/>
    </row>
    <row r="18" spans="1:7" ht="20.100000000000001" customHeight="1" x14ac:dyDescent="0.45"/>
    <row r="19" spans="1:7" ht="20.100000000000001" customHeight="1" x14ac:dyDescent="0.45">
      <c r="B19" s="43" t="s">
        <v>52</v>
      </c>
      <c r="D19" s="52"/>
    </row>
    <row r="20" spans="1:7" ht="35.1" customHeight="1" x14ac:dyDescent="0.45">
      <c r="B20" s="136" t="s">
        <v>26</v>
      </c>
      <c r="C20" s="133" t="s">
        <v>54</v>
      </c>
      <c r="D20" s="134"/>
      <c r="E20" s="135"/>
      <c r="F20" s="78">
        <f>申請時!C18</f>
        <v>0</v>
      </c>
      <c r="G20" s="61"/>
    </row>
    <row r="21" spans="1:7" ht="35.1" customHeight="1" x14ac:dyDescent="0.45">
      <c r="B21" s="137"/>
      <c r="C21" s="138" t="s">
        <v>61</v>
      </c>
      <c r="D21" s="139"/>
      <c r="E21" s="140"/>
      <c r="F21" s="73">
        <f>ROUNDDOWN(F20,-4)</f>
        <v>0</v>
      </c>
      <c r="G21" s="61" t="s">
        <v>48</v>
      </c>
    </row>
    <row r="22" spans="1:7" ht="35.1" customHeight="1" x14ac:dyDescent="0.45">
      <c r="B22" s="55" t="s">
        <v>56</v>
      </c>
      <c r="C22" s="126" t="s">
        <v>62</v>
      </c>
      <c r="D22" s="127"/>
      <c r="E22" s="128"/>
      <c r="F22" s="65">
        <f>MIN(G10,F21)</f>
        <v>0</v>
      </c>
      <c r="G22" s="61"/>
    </row>
    <row r="23" spans="1:7" ht="20.100000000000001" customHeight="1" x14ac:dyDescent="0.45"/>
    <row r="24" spans="1:7" ht="20.100000000000001" customHeight="1" x14ac:dyDescent="0.45">
      <c r="B24" s="43" t="s">
        <v>53</v>
      </c>
    </row>
    <row r="25" spans="1:7" ht="30" customHeight="1" x14ac:dyDescent="0.45">
      <c r="B25" s="116" t="s">
        <v>5</v>
      </c>
      <c r="C25" s="117" t="s">
        <v>3</v>
      </c>
      <c r="D25" s="118"/>
      <c r="E25" s="66">
        <f>F17</f>
        <v>0</v>
      </c>
    </row>
    <row r="26" spans="1:7" ht="30" customHeight="1" x14ac:dyDescent="0.45">
      <c r="B26" s="116"/>
      <c r="C26" s="119" t="s">
        <v>4</v>
      </c>
      <c r="D26" s="120"/>
      <c r="E26" s="67">
        <f>F22</f>
        <v>0</v>
      </c>
    </row>
    <row r="27" spans="1:7" ht="30" customHeight="1" x14ac:dyDescent="0.45">
      <c r="B27" s="116"/>
      <c r="C27" s="121" t="s">
        <v>14</v>
      </c>
      <c r="D27" s="122"/>
      <c r="E27" s="68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44" t="s">
        <v>27</v>
      </c>
    </row>
    <row r="31" spans="1:7" s="53" customFormat="1" ht="39.9" customHeight="1" x14ac:dyDescent="0.45">
      <c r="B31" s="54" t="s">
        <v>6</v>
      </c>
      <c r="C31" s="54" t="s">
        <v>12</v>
      </c>
      <c r="D31" s="55" t="s">
        <v>28</v>
      </c>
      <c r="E31" s="55" t="s">
        <v>29</v>
      </c>
    </row>
    <row r="32" spans="1:7" ht="24.9" customHeight="1" x14ac:dyDescent="0.45">
      <c r="A32" s="44">
        <v>1</v>
      </c>
      <c r="B32" s="69" t="s">
        <v>7</v>
      </c>
      <c r="C32" s="80">
        <v>2200</v>
      </c>
      <c r="D32" s="81">
        <v>6600000</v>
      </c>
      <c r="E32" s="81">
        <v>2200000</v>
      </c>
    </row>
    <row r="33" spans="1:5" ht="24.9" customHeight="1" x14ac:dyDescent="0.45">
      <c r="A33" s="44">
        <v>51</v>
      </c>
      <c r="B33" s="70" t="s">
        <v>8</v>
      </c>
      <c r="C33" s="82">
        <v>4400</v>
      </c>
      <c r="D33" s="83">
        <v>13200000</v>
      </c>
      <c r="E33" s="83">
        <v>4400000</v>
      </c>
    </row>
    <row r="34" spans="1:5" ht="24.9" customHeight="1" x14ac:dyDescent="0.45">
      <c r="A34" s="44">
        <v>101</v>
      </c>
      <c r="B34" s="70" t="s">
        <v>9</v>
      </c>
      <c r="C34" s="82">
        <v>6600</v>
      </c>
      <c r="D34" s="83">
        <v>19800000</v>
      </c>
      <c r="E34" s="83">
        <v>6600000</v>
      </c>
    </row>
    <row r="35" spans="1:5" ht="24.9" customHeight="1" x14ac:dyDescent="0.45">
      <c r="A35" s="44">
        <v>151</v>
      </c>
      <c r="B35" s="70" t="s">
        <v>10</v>
      </c>
      <c r="C35" s="82">
        <v>8800</v>
      </c>
      <c r="D35" s="83">
        <v>26400000</v>
      </c>
      <c r="E35" s="83">
        <v>6600000</v>
      </c>
    </row>
    <row r="36" spans="1:5" ht="24.75" customHeight="1" x14ac:dyDescent="0.45">
      <c r="A36" s="44">
        <v>201</v>
      </c>
      <c r="B36" s="71" t="s">
        <v>11</v>
      </c>
      <c r="C36" s="84">
        <v>11000</v>
      </c>
      <c r="D36" s="85">
        <v>33000000</v>
      </c>
      <c r="E36" s="85">
        <v>6600000</v>
      </c>
    </row>
    <row r="37" spans="1:5" ht="9.9" customHeight="1" x14ac:dyDescent="0.45">
      <c r="B37" s="59"/>
      <c r="C37" s="60"/>
      <c r="D37" s="61"/>
      <c r="E37" s="61"/>
    </row>
  </sheetData>
  <mergeCells count="20">
    <mergeCell ref="B4:C4"/>
    <mergeCell ref="B5:C5"/>
    <mergeCell ref="B6:C6"/>
    <mergeCell ref="B7:C7"/>
    <mergeCell ref="B8:C8"/>
    <mergeCell ref="B9:C9"/>
    <mergeCell ref="B10:C10"/>
    <mergeCell ref="B25:B27"/>
    <mergeCell ref="C25:D25"/>
    <mergeCell ref="C26:D26"/>
    <mergeCell ref="C27:D27"/>
    <mergeCell ref="C14:E14"/>
    <mergeCell ref="C16:E16"/>
    <mergeCell ref="C17:E17"/>
    <mergeCell ref="C13:E13"/>
    <mergeCell ref="C15:E15"/>
    <mergeCell ref="C20:E20"/>
    <mergeCell ref="B20:B21"/>
    <mergeCell ref="C21:E21"/>
    <mergeCell ref="C22:E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申請時</vt:lpstr>
      <vt:lpstr>起案添付用</vt:lpstr>
      <vt:lpstr>起案添付用!Print_Area</vt:lpstr>
      <vt:lpstr>申請時!Print_Area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2026-01-08T06:22:38Z</dcterms:modified>
</cp:coreProperties>
</file>