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0" yWindow="1680" windowWidth="11310" windowHeight="6135" tabRatio="874" activeTab="0"/>
  </bookViews>
  <sheets>
    <sheet name="1(概要),2(健康手帳)" sheetId="1" r:id="rId1"/>
    <sheet name="3(生活習慣病重症化予防事業)4（健康教育）" sheetId="2" r:id="rId2"/>
    <sheet name="4(健康教育）5(健康相談）6（訪問) " sheetId="3" r:id="rId3"/>
    <sheet name="7(検診)ab" sheetId="4" r:id="rId4"/>
    <sheet name="7c12" sheetId="5" r:id="rId5"/>
    <sheet name="7d12345" sheetId="6" r:id="rId6"/>
    <sheet name="7e1" sheetId="7" r:id="rId7"/>
    <sheet name="7e23" sheetId="8" r:id="rId8"/>
    <sheet name="7e4" sheetId="9" r:id="rId9"/>
    <sheet name="7e5" sheetId="10" r:id="rId10"/>
    <sheet name="7e67" sheetId="11" r:id="rId11"/>
    <sheet name="7e89" sheetId="12" r:id="rId12"/>
    <sheet name="7e101112" sheetId="13" r:id="rId13"/>
    <sheet name="7f12" sheetId="14" r:id="rId14"/>
    <sheet name="7ｆ34" sheetId="15" r:id="rId15"/>
    <sheet name="7ｆ56" sheetId="16" r:id="rId16"/>
    <sheet name="7f78" sheetId="17" r:id="rId17"/>
    <sheet name="7f910" sheetId="18" r:id="rId18"/>
    <sheet name="7f1112" sheetId="19" r:id="rId19"/>
    <sheet name="89" sheetId="20" r:id="rId20"/>
  </sheets>
  <definedNames>
    <definedName name="_xlnm.Print_Area" localSheetId="0">'1(概要),2(健康手帳)'!$A$1:$G$48</definedName>
    <definedName name="_xlnm.Print_Area" localSheetId="1">'3(生活習慣病重症化予防事業)4（健康教育）'!$A$1:$Q$43</definedName>
    <definedName name="_xlnm.Print_Area" localSheetId="2">'4(健康教育）5(健康相談）6（訪問) '!$A$1:$L$46</definedName>
    <definedName name="_xlnm.Print_Area" localSheetId="3">'7(検診)ab'!$A$1:$F$33</definedName>
    <definedName name="_xlnm.Print_Area" localSheetId="5">'7d12345'!$A$1:$J$53</definedName>
    <definedName name="_xlnm.Print_Area" localSheetId="7">'7e23'!$A$1:$AA$31</definedName>
    <definedName name="_xlnm.Print_Area" localSheetId="19">'89'!$A$1:$L$24</definedName>
  </definedNames>
  <calcPr fullCalcOnLoad="1"/>
</workbook>
</file>

<file path=xl/comments6.xml><?xml version="1.0" encoding="utf-8"?>
<comments xmlns="http://schemas.openxmlformats.org/spreadsheetml/2006/main">
  <authors>
    <author>user</author>
  </authors>
  <commentList>
    <comment ref="E4" authorId="0">
      <text>
        <r>
          <rPr>
            <b/>
            <sz val="9"/>
            <rFont val="ＭＳ Ｐゴシック"/>
            <family val="3"/>
          </rPr>
          <t>user:</t>
        </r>
        <r>
          <rPr>
            <sz val="9"/>
            <rFont val="ＭＳ Ｐゴシック"/>
            <family val="3"/>
          </rPr>
          <t xml:space="preserve">
内視鏡、X線の受診者数
（PG除く）</t>
        </r>
      </text>
    </comment>
    <comment ref="E7" authorId="0">
      <text>
        <r>
          <rPr>
            <b/>
            <sz val="9"/>
            <rFont val="ＭＳ Ｐゴシック"/>
            <family val="3"/>
          </rPr>
          <t>user:</t>
        </r>
        <r>
          <rPr>
            <sz val="9"/>
            <rFont val="ＭＳ Ｐゴシック"/>
            <family val="3"/>
          </rPr>
          <t xml:space="preserve">
胸部X線の受診者数
（CT除く）</t>
        </r>
      </text>
    </comment>
  </commentList>
</comments>
</file>

<file path=xl/sharedStrings.xml><?xml version="1.0" encoding="utf-8"?>
<sst xmlns="http://schemas.openxmlformats.org/spreadsheetml/2006/main" count="1574" uniqueCount="678">
  <si>
    <t>2-2　健康増進</t>
  </si>
  <si>
    <t>開設回数</t>
  </si>
  <si>
    <t>実人員</t>
  </si>
  <si>
    <t>延人員</t>
  </si>
  <si>
    <t>その他</t>
  </si>
  <si>
    <t>区分</t>
  </si>
  <si>
    <t>被指導人員</t>
  </si>
  <si>
    <t>計</t>
  </si>
  <si>
    <t>事業の種類</t>
  </si>
  <si>
    <t>内容</t>
  </si>
  <si>
    <t>・保健指導や健康教育の記載</t>
  </si>
  <si>
    <t>平成13年度</t>
  </si>
  <si>
    <t>平成12年度</t>
  </si>
  <si>
    <t>平成14年度</t>
  </si>
  <si>
    <t>平成15年度</t>
  </si>
  <si>
    <t>平成16年度</t>
  </si>
  <si>
    <t>実施地区数</t>
  </si>
  <si>
    <t>実施開始地区</t>
  </si>
  <si>
    <t>内　　　　容</t>
  </si>
  <si>
    <t>生活習慣病予防相談</t>
  </si>
  <si>
    <t>ヘルシー食生活相談</t>
  </si>
  <si>
    <t>平成17年度</t>
  </si>
  <si>
    <t>押野・長坂台・浅野・瓢箪・長土塀・諸江・二塚・戸板</t>
  </si>
  <si>
    <t>喫煙習慣改善相談</t>
  </si>
  <si>
    <t>平成1８年度</t>
  </si>
  <si>
    <t>米泉・野町・長町・大野・浅野川・大浦</t>
  </si>
  <si>
    <t>すこやか検診</t>
  </si>
  <si>
    <t>集団検診</t>
  </si>
  <si>
    <t>対象者</t>
  </si>
  <si>
    <t>受診場所</t>
  </si>
  <si>
    <t>担当病院・医院</t>
  </si>
  <si>
    <t>公民館・学校・福祉保健センターなど</t>
  </si>
  <si>
    <t>受診期間</t>
  </si>
  <si>
    <t>５月～10月</t>
  </si>
  <si>
    <t>受診方法</t>
  </si>
  <si>
    <t>内容</t>
  </si>
  <si>
    <t>対象者</t>
  </si>
  <si>
    <t>胸部X線検査、喀痰検査</t>
  </si>
  <si>
    <t>40、45、50、55～74歳</t>
  </si>
  <si>
    <t>X線検査（バリウム検査）</t>
  </si>
  <si>
    <t>40、45、50、55～69歳</t>
  </si>
  <si>
    <t>ペプシノゲン検査</t>
  </si>
  <si>
    <t>大腸がん検診</t>
  </si>
  <si>
    <t>便潜血検査</t>
  </si>
  <si>
    <t>内診、細胞診検査</t>
  </si>
  <si>
    <t>前立腺がん検診</t>
  </si>
  <si>
    <t>PSA（前立腺特異抗原検査）</t>
  </si>
  <si>
    <t>B型、C型肝炎ウイルス検査</t>
  </si>
  <si>
    <t>聴力検診</t>
  </si>
  <si>
    <t>耳にレシーバーをあて測定機器の音を聴き取る</t>
  </si>
  <si>
    <t>骨粗しょう症検診</t>
  </si>
  <si>
    <t>X線や超音波などによる骨密度測定</t>
  </si>
  <si>
    <t>40,45,50,55,60,65,70歳の女性</t>
  </si>
  <si>
    <t>歯科検診</t>
  </si>
  <si>
    <t>口腔内診察</t>
  </si>
  <si>
    <t>区分</t>
  </si>
  <si>
    <t>男</t>
  </si>
  <si>
    <t>女</t>
  </si>
  <si>
    <t>要医療</t>
  </si>
  <si>
    <t>区分</t>
  </si>
  <si>
    <t>対象者</t>
  </si>
  <si>
    <t>受診者数</t>
  </si>
  <si>
    <t>要精検者</t>
  </si>
  <si>
    <t>要観察者</t>
  </si>
  <si>
    <t>すこやか検診</t>
  </si>
  <si>
    <t>集団検診</t>
  </si>
  <si>
    <t>乳がん検診</t>
  </si>
  <si>
    <t>肺がん検診</t>
  </si>
  <si>
    <t>大腸がん検診</t>
  </si>
  <si>
    <t>要指導者</t>
  </si>
  <si>
    <t>（骨粗しょう症）</t>
  </si>
  <si>
    <t>軽度難聴</t>
  </si>
  <si>
    <t>中度難聴</t>
  </si>
  <si>
    <t>高度難聴</t>
  </si>
  <si>
    <t>年齢区分</t>
  </si>
  <si>
    <t>検査せず</t>
  </si>
  <si>
    <t>異常なし</t>
  </si>
  <si>
    <t>男</t>
  </si>
  <si>
    <t>計</t>
  </si>
  <si>
    <t>女</t>
  </si>
  <si>
    <t>合計</t>
  </si>
  <si>
    <t>年齢区分</t>
  </si>
  <si>
    <t>異常なし</t>
  </si>
  <si>
    <t>性
別</t>
  </si>
  <si>
    <t>要指導</t>
  </si>
  <si>
    <t>判定不能</t>
  </si>
  <si>
    <t>精検受診者</t>
  </si>
  <si>
    <t>精密検査結果内訳</t>
  </si>
  <si>
    <t>胃がん</t>
  </si>
  <si>
    <t>胃がん疑い</t>
  </si>
  <si>
    <t>その他</t>
  </si>
  <si>
    <t>判定不能</t>
  </si>
  <si>
    <t>異型上皮</t>
  </si>
  <si>
    <t>その他の疾患</t>
  </si>
  <si>
    <t>要経過観察者</t>
  </si>
  <si>
    <t>精検受診率（％）</t>
  </si>
  <si>
    <t>乳腺炎トル</t>
  </si>
  <si>
    <t>乳がん</t>
  </si>
  <si>
    <t>乳がん疑い</t>
  </si>
  <si>
    <t>乳腺症</t>
  </si>
  <si>
    <t>せんい腺腫</t>
  </si>
  <si>
    <t>性別</t>
  </si>
  <si>
    <t>肺がん総数</t>
  </si>
  <si>
    <t>原発性肺がん確定</t>
  </si>
  <si>
    <t>Ⅰ期</t>
  </si>
  <si>
    <t>Ⅱ期</t>
  </si>
  <si>
    <t>Ⅲ期</t>
  </si>
  <si>
    <t>Ⅳ期</t>
  </si>
  <si>
    <t>不明</t>
  </si>
  <si>
    <t>大腸がん</t>
  </si>
  <si>
    <t>ポリープ（腺腫）</t>
  </si>
  <si>
    <t>大腸憩室</t>
  </si>
  <si>
    <t>痔疾患</t>
  </si>
  <si>
    <t>年齢区分</t>
  </si>
  <si>
    <t>異常が認められない者</t>
  </si>
  <si>
    <t>前立腺がん</t>
  </si>
  <si>
    <t>前立腺がん疑い</t>
  </si>
  <si>
    <t>前立腺肥大症</t>
  </si>
  <si>
    <t>慢性前立腺炎</t>
  </si>
  <si>
    <t>軽度</t>
  </si>
  <si>
    <t>中度</t>
  </si>
  <si>
    <t>高度</t>
  </si>
  <si>
    <t>要指導者</t>
  </si>
  <si>
    <t>骨塩減</t>
  </si>
  <si>
    <t>45歳</t>
  </si>
  <si>
    <t>50歳</t>
  </si>
  <si>
    <t>55歳</t>
  </si>
  <si>
    <t>60歳</t>
  </si>
  <si>
    <t>65歳</t>
  </si>
  <si>
    <t>70歳</t>
  </si>
  <si>
    <t>異常が認め
られない者</t>
  </si>
  <si>
    <t>慢性肝炎</t>
  </si>
  <si>
    <t>肝硬変</t>
  </si>
  <si>
    <t>肝がん</t>
  </si>
  <si>
    <t>肝がん疑い</t>
  </si>
  <si>
    <t>無症候性キャリア</t>
  </si>
  <si>
    <t>検査結果内訳</t>
  </si>
  <si>
    <t>軽度難聴</t>
  </si>
  <si>
    <t>中度難聴</t>
  </si>
  <si>
    <t>高度難聴</t>
  </si>
  <si>
    <t>注：すこやか検診のみ</t>
  </si>
  <si>
    <t>平成19年度</t>
  </si>
  <si>
    <t>弥生・米丸・長田・芳斉</t>
  </si>
  <si>
    <t>胃 が ん 検 診</t>
  </si>
  <si>
    <t>乳 が ん 検 診</t>
  </si>
  <si>
    <t>緑内障検診</t>
  </si>
  <si>
    <t>細隙灯顕微鏡検査・眼底検査・眼圧検査</t>
  </si>
  <si>
    <t>緑内障</t>
  </si>
  <si>
    <t>緑内障疑い</t>
  </si>
  <si>
    <t>緑内障検診</t>
  </si>
  <si>
    <t>緑内障以外
の眼疾患</t>
  </si>
  <si>
    <t>要精検</t>
  </si>
  <si>
    <t>実施施設名</t>
  </si>
  <si>
    <t>実施
回数</t>
  </si>
  <si>
    <t>従事者延人員</t>
  </si>
  <si>
    <t>医師</t>
  </si>
  <si>
    <t>保健師</t>
  </si>
  <si>
    <t>看護師</t>
  </si>
  <si>
    <t>合計</t>
  </si>
  <si>
    <t>４０～６４歳</t>
  </si>
  <si>
    <t>６５～６９歳</t>
  </si>
  <si>
    <t>７０歳以上</t>
  </si>
  <si>
    <t>平成20年度</t>
  </si>
  <si>
    <t>田上・川北</t>
  </si>
  <si>
    <t>介護家族支援相談</t>
  </si>
  <si>
    <t>2-2-1　保健事業の概要</t>
  </si>
  <si>
    <t>・予防接種等の記録</t>
  </si>
  <si>
    <t xml:space="preserve">・ヘルシー食生活相談 </t>
  </si>
  <si>
    <t>・もの忘れ相談</t>
  </si>
  <si>
    <t>・介護家族支援相談</t>
  </si>
  <si>
    <t>出前健康講座</t>
  </si>
  <si>
    <t>５月～１２月</t>
  </si>
  <si>
    <t>特定健康診査</t>
  </si>
  <si>
    <t>金沢市国民健康保険加入者</t>
  </si>
  <si>
    <t>ペプシノゲン検査：75歳</t>
  </si>
  <si>
    <t>同左</t>
  </si>
  <si>
    <t>４０歳以上</t>
  </si>
  <si>
    <t>５５歳以上男性</t>
  </si>
  <si>
    <t>30,35,40,45,50歳の女性</t>
  </si>
  <si>
    <t>胃部内視鏡検査（胃カメラ）</t>
  </si>
  <si>
    <t>50、55、60歳</t>
  </si>
  <si>
    <t>30歳</t>
  </si>
  <si>
    <t>35歳</t>
  </si>
  <si>
    <t xml:space="preserve"> 40歳</t>
  </si>
  <si>
    <t>歯科検診については、2-8-3-a  すこやか歯科検診（医療機関委託）に詳細記載</t>
  </si>
  <si>
    <t>　医療制度改革により、「基本健康診査」は「特定健康診査」となり、各医療保険者に実施義務が課せられた。がん検診等は従来どおり各市町が実施し、職場等で受診機会のない40歳（子宮がん検診は20歳）以上の市民を対象として疾病の早期発見と早期治療を図るため集団検診と個別検診を併用して各種検診を行っている。</t>
  </si>
  <si>
    <t>郵送された受診券と健康保険証を持参し、かかりつけ医を受診</t>
  </si>
  <si>
    <t>後期高齢者（長寿）医療制度加入者</t>
  </si>
  <si>
    <t>直接会場へ（肺がん、前立腺がんを除くがん検診は予約が必要）</t>
  </si>
  <si>
    <t>がん検診等
　就業していない特定年齢の方で、金沢市から受診券を送付された方</t>
  </si>
  <si>
    <t>性別</t>
  </si>
  <si>
    <t>糖</t>
  </si>
  <si>
    <t>心電図判定</t>
  </si>
  <si>
    <t>平成21年度</t>
  </si>
  <si>
    <t>十一屋・花園</t>
  </si>
  <si>
    <t>もの忘れ相談</t>
  </si>
  <si>
    <t>年度別・訪問実施状況</t>
  </si>
  <si>
    <t>（延人数）</t>
  </si>
  <si>
    <t>総　計</t>
  </si>
  <si>
    <t>肝炎ｳｲﾙｽ検査</t>
  </si>
  <si>
    <t>年　　　　　　　　度</t>
  </si>
  <si>
    <t>２０歳～６０歳の前年度未受診の女性</t>
  </si>
  <si>
    <t xml:space="preserve">
　すこやか検診対象外の方で、職場等で受診機会のない方</t>
  </si>
  <si>
    <t>40歳以上の前年度未受診の女性</t>
  </si>
  <si>
    <t>65～74歳の前年度未受診者</t>
  </si>
  <si>
    <t>若年者検診</t>
  </si>
  <si>
    <t>18～39歳の方</t>
  </si>
  <si>
    <t>・生活習慣改善や健康管理に関する訪問指導</t>
  </si>
  <si>
    <t>若年者健康学習会</t>
  </si>
  <si>
    <t>参加延人数</t>
  </si>
  <si>
    <t>平成22年度</t>
  </si>
  <si>
    <t>区　分</t>
  </si>
  <si>
    <t xml:space="preserve">要指導者  </t>
  </si>
  <si>
    <t xml:space="preserve">介護家族者  </t>
  </si>
  <si>
    <t>注：要観察者については、要経過観察、要指導、判定不能等含む。</t>
  </si>
  <si>
    <t xml:space="preserve"> 40～44歳</t>
  </si>
  <si>
    <t xml:space="preserve"> 75以上</t>
  </si>
  <si>
    <t>　 高齢者の医療の確保に関する法律第20条に基づく特定健康診査、同法第125条に基づく健康診査または、健康増進法第19条の2に基づく健康増進事業等を受けた者</t>
  </si>
  <si>
    <t>受診率（％）</t>
  </si>
  <si>
    <t>職場や学校等で健康診査を受ける機会のない18～39歳の方を対象に、集団検診で</t>
  </si>
  <si>
    <t>若年者健康診査として実施。</t>
  </si>
  <si>
    <t>年齢階級</t>
  </si>
  <si>
    <t>受診者</t>
  </si>
  <si>
    <t>人数</t>
  </si>
  <si>
    <t>年齢階級</t>
  </si>
  <si>
    <t>保健指導判定</t>
  </si>
  <si>
    <t>血糖値　100未満</t>
  </si>
  <si>
    <t>血糖値　100以上～126未満</t>
  </si>
  <si>
    <t>血糖値　126以上</t>
  </si>
  <si>
    <t>蛋　　　　白</t>
  </si>
  <si>
    <t>（＋）以上</t>
  </si>
  <si>
    <t>男性 ≦1.2mg/dl</t>
  </si>
  <si>
    <t>男性 1.2mg/dl&lt;</t>
  </si>
  <si>
    <t>女性 ≦1.0mg/dl</t>
  </si>
  <si>
    <t>女性 1.0mg/dl&lt;</t>
  </si>
  <si>
    <t>貧血判定（ヘモグロビン値）</t>
  </si>
  <si>
    <t>所見なし</t>
  </si>
  <si>
    <t>所見あり</t>
  </si>
  <si>
    <t>受診勧奨判定</t>
  </si>
  <si>
    <t>男：13≦</t>
  </si>
  <si>
    <t>男：12以上13未満</t>
  </si>
  <si>
    <t>男：&lt;12</t>
  </si>
  <si>
    <t>女：12≦</t>
  </si>
  <si>
    <t>女：11以上12未満</t>
  </si>
  <si>
    <t>女：&lt;11</t>
  </si>
  <si>
    <t>子宮頸がん検診</t>
  </si>
  <si>
    <t>子宮頸がん検診</t>
  </si>
  <si>
    <t xml:space="preserve"> 45歳</t>
  </si>
  <si>
    <t xml:space="preserve"> 50歳</t>
  </si>
  <si>
    <t xml:space="preserve"> 55歳</t>
  </si>
  <si>
    <t xml:space="preserve"> 60歳</t>
  </si>
  <si>
    <t>BMI値</t>
  </si>
  <si>
    <t>18.5未満</t>
  </si>
  <si>
    <t>18.5以上
～25未満</t>
  </si>
  <si>
    <t>25以上</t>
  </si>
  <si>
    <t>腹囲（再掲）</t>
  </si>
  <si>
    <t>男性85cm以上
女性90cm以上</t>
  </si>
  <si>
    <t>平成23年度</t>
  </si>
  <si>
    <t>自主活動の
広がり</t>
  </si>
  <si>
    <t>該当なし</t>
  </si>
  <si>
    <t>　平成20年4月から高齢者の医療の確保に関する法律第20条により、医療保険者が、40歳～74歳の</t>
  </si>
  <si>
    <t>加入者を対象として特定健康診査を実施している。</t>
  </si>
  <si>
    <t>対象者は、加入者のうち、実施年度中40～74歳となる者で、かつ該当実施年度の１年間を通じて</t>
  </si>
  <si>
    <t>対象者数</t>
  </si>
  <si>
    <t>受診者数</t>
  </si>
  <si>
    <t>受診率</t>
  </si>
  <si>
    <t>国</t>
  </si>
  <si>
    <t>石川県</t>
  </si>
  <si>
    <t>金沢市</t>
  </si>
  <si>
    <t>年齢</t>
  </si>
  <si>
    <t>男性</t>
  </si>
  <si>
    <t>男性（再掲）</t>
  </si>
  <si>
    <t>女性</t>
  </si>
  <si>
    <t>女性（再掲）</t>
  </si>
  <si>
    <t>　平成20年4月から高齢者の医療の確保に関する法律第24条により、医療保険者が、</t>
  </si>
  <si>
    <t>特定健康診査の結果により健康の保持に努める必要がある者に対し、動機付け支援・</t>
  </si>
  <si>
    <t>積極的支援を実施している。</t>
  </si>
  <si>
    <t>終了者数</t>
  </si>
  <si>
    <t>終了率</t>
  </si>
  <si>
    <t>利用者数</t>
  </si>
  <si>
    <t>利用率</t>
  </si>
  <si>
    <t>動機付け支援</t>
  </si>
  <si>
    <t>積極的支援</t>
  </si>
  <si>
    <t>＊利用者数は、初回面接実施者数。</t>
  </si>
  <si>
    <t>特定保健指導の対象者と階層化基準</t>
  </si>
  <si>
    <t>内臓脂肪の　　　　　　　　　　蓄積</t>
  </si>
  <si>
    <t>危険因子</t>
  </si>
  <si>
    <t>④喫煙歴</t>
  </si>
  <si>
    <t>①糖　②脂質　③血圧</t>
  </si>
  <si>
    <t>40～64歳</t>
  </si>
  <si>
    <t>65～74歳</t>
  </si>
  <si>
    <t>腹囲</t>
  </si>
  <si>
    <t>２つ以上該当</t>
  </si>
  <si>
    <t>積極的　　　　　支援</t>
  </si>
  <si>
    <t>動機付け支援</t>
  </si>
  <si>
    <t>男性≧85cm</t>
  </si>
  <si>
    <t>１つ該当</t>
  </si>
  <si>
    <t>女性≧90cm</t>
  </si>
  <si>
    <t>上記以外でBMI≧25</t>
  </si>
  <si>
    <t>３つ該当</t>
  </si>
  <si>
    <t>２つ該当</t>
  </si>
  <si>
    <t>①血糖：空腹時血糖100mg/dl以上又はHbA1c5.2％（ＪＤＳ値）以上</t>
  </si>
  <si>
    <t>②脂質：中性脂肪150,g/dl以上又はHDLコレステロール40mg/dl未満</t>
  </si>
  <si>
    <t>③血圧：収縮期130mmHg以上又は拡張期85mmHg以上</t>
  </si>
  <si>
    <t>　　＊①～③について薬剤治療を受けている場合は除く。</t>
  </si>
  <si>
    <t>④喫煙：質問票）現在、たばこを習慣的に吸っている</t>
  </si>
  <si>
    <t>　　＊喫煙歴の斜線欄は、階層化の判定が喫煙の有無に関係ないことを意味する。</t>
  </si>
  <si>
    <t>55～75歳の奇数年齢の男性</t>
  </si>
  <si>
    <t>　を獲得できた者に対して６か月後に評価を実施できた数とする。</t>
  </si>
  <si>
    <t>会場</t>
  </si>
  <si>
    <t>・若年者健康学習会</t>
  </si>
  <si>
    <t>・健康情報コーナーの開設（常設・移動）</t>
  </si>
  <si>
    <t>・生活習慣病予防相談　　　</t>
  </si>
  <si>
    <t>・喫煙習慣改善相談</t>
  </si>
  <si>
    <t>・その他の健康相談</t>
  </si>
  <si>
    <t>・個別健康診査（すこやか検診：医療機関委託）</t>
  </si>
  <si>
    <t>・集団健康診査（集団検診：検診機関委託）</t>
  </si>
  <si>
    <t>　内容：特定健康診査、がん検診、聴力検診、歯科検診など</t>
  </si>
  <si>
    <t>平成24年度</t>
  </si>
  <si>
    <t>区   分</t>
  </si>
  <si>
    <t>開設回数</t>
  </si>
  <si>
    <t>　若年者（39歳以下）を対象とした健診受診、生活習慣改善の普及啓発、健康情報の提供等</t>
  </si>
  <si>
    <t>　「金沢・健康守る市民の会」と協働で地域の「いきいき健康教室」を実施（ﾓﾃﾞﾙ地区・自主活動地区）</t>
  </si>
  <si>
    <t>　「健康情報ｺｰﾅｰ(常設）」開設：3福祉健康センターで実施（自動血圧計の設置）</t>
  </si>
  <si>
    <t>　平成12年度から「金沢・健康を守る市民の会」との協働の事業として、モデル地区を指定し地域の人たちと互いに知恵を出しあう市民参加型の健康づくり教室を開催している。福祉健康センターは企画や実践の場での協力及び３年目以降の自主活動に向けて支援している。</t>
  </si>
  <si>
    <t>※上記以外で１１年度以前より地域で自主的な健康づくり教室を実施している地区
　　千坂、森本、三馬、伏見台、小坂、森山</t>
  </si>
  <si>
    <t>延相談数</t>
  </si>
  <si>
    <t>その他の健康相談</t>
  </si>
  <si>
    <t>　生活習慣の改善や健康管理に関して、保健指導が必要な方に対し、個々に応じた健康の保持・増進が図られるよう保健師、管理栄養士が訪問指導を実施している。</t>
  </si>
  <si>
    <t>福祉健康
センター</t>
  </si>
  <si>
    <r>
      <t xml:space="preserve">   及び積極的支援で初回面接後に継続支援を実施し支援ポイント</t>
    </r>
    <r>
      <rPr>
        <sz val="10"/>
        <rFont val="ＭＳ Ｐゴシック"/>
        <family val="3"/>
      </rPr>
      <t>（180ポイント）</t>
    </r>
  </si>
  <si>
    <r>
      <t>　生活習慣病の予防や健康増進に関する事項について、正しい知識の普及を図ることにより、市民が「自分の健康は自分
でつくる」という認識と自覚を高め、健康づくりに取り組めるよう、保健師、管理栄養士等が種々の健康教育を行っている。</t>
    </r>
  </si>
  <si>
    <t>参加人数</t>
  </si>
  <si>
    <t>もの忘れ健診</t>
  </si>
  <si>
    <t>調査票による判定</t>
  </si>
  <si>
    <t>76歳</t>
  </si>
  <si>
    <t>一次健診</t>
  </si>
  <si>
    <t>正常</t>
  </si>
  <si>
    <t>MCI疑い</t>
  </si>
  <si>
    <t>認知症疑い</t>
  </si>
  <si>
    <t>要確認</t>
  </si>
  <si>
    <t>合計</t>
  </si>
  <si>
    <t>二次健診</t>
  </si>
  <si>
    <t>認知症</t>
  </si>
  <si>
    <t>健康手帳
の交付</t>
  </si>
  <si>
    <t>・健康診査の記録</t>
  </si>
  <si>
    <t>・出前健康講座</t>
  </si>
  <si>
    <t>小立野・鞍月</t>
  </si>
  <si>
    <t>－</t>
  </si>
  <si>
    <t>湖南・三和・額・四十万</t>
  </si>
  <si>
    <t>馬場・富樫・新神田</t>
  </si>
  <si>
    <t>泉野・新竪・崎浦・此花・松ヶ枝・夕日寺・安原・大徳・金石</t>
  </si>
  <si>
    <t>中村・扇台・犀川・材木・味噌蔵・薬師谷・粟崎・西・西南部</t>
  </si>
  <si>
    <t>平成22年度</t>
  </si>
  <si>
    <t>該当なし</t>
  </si>
  <si>
    <t>平成25年度</t>
  </si>
  <si>
    <t>内川・医王山</t>
  </si>
  <si>
    <t>50～54</t>
  </si>
  <si>
    <t>40～74</t>
  </si>
  <si>
    <t>石川県社会
福祉会館別館</t>
  </si>
  <si>
    <t>平成26年度</t>
  </si>
  <si>
    <t>認知症</t>
  </si>
  <si>
    <t>一次健診受診者数</t>
  </si>
  <si>
    <t>二次健診対象者数</t>
  </si>
  <si>
    <t>二次健診受診者数</t>
  </si>
  <si>
    <t>要精検者</t>
  </si>
  <si>
    <t>ヘリカルCT検査</t>
  </si>
  <si>
    <t>55、60、65歳</t>
  </si>
  <si>
    <t>73歳</t>
  </si>
  <si>
    <t>平成27年度</t>
  </si>
  <si>
    <t>肺がん検診</t>
  </si>
  <si>
    <t>注：すこやか検診の７５歳以上のペプシノゲン検査は除く</t>
  </si>
  <si>
    <t>ヘモグロビンA1ｃ　5.6未満</t>
  </si>
  <si>
    <t>ヘモグロビンA1ｃ　5.6以上6.5未満</t>
  </si>
  <si>
    <t>ヘモグロビンA1ｃ　6.5以上</t>
  </si>
  <si>
    <t>2-2-7　健康診査</t>
  </si>
  <si>
    <t>2-2-7-a　「すこやか検診」と「集団検診」</t>
  </si>
  <si>
    <t>2-2-7-b　検診の種類</t>
  </si>
  <si>
    <t>2-2-7-d-2　肝炎ウイルス検査</t>
  </si>
  <si>
    <t>2-2-7-d-4　聴力検診</t>
  </si>
  <si>
    <t>2-2-7-d-5　緑内障検診</t>
  </si>
  <si>
    <t>2-2-7-d-6  もの忘れ健診</t>
  </si>
  <si>
    <t>2-2-7-e-2　子宮頸がん検診実施結果</t>
  </si>
  <si>
    <t>2-2-7-ｆ-1　受診者数・腹囲・BMI</t>
  </si>
  <si>
    <t>2-2-7-ｆ-2　血圧</t>
  </si>
  <si>
    <t>2-2-7-f-3　中性脂肪</t>
  </si>
  <si>
    <t>2-2-7-ｆ-9　血糖値、ヘモグロビンＡ１c</t>
  </si>
  <si>
    <t>2-2-7-ｆ-10　尿検査</t>
  </si>
  <si>
    <t>2-2-7-ｆ-12　心電図、貧血</t>
  </si>
  <si>
    <t>2-2-7-c　特定健康診査、特定保健指導</t>
  </si>
  <si>
    <t>2-2-7-c-１　特定健康診査</t>
  </si>
  <si>
    <t>加入している者とする。</t>
  </si>
  <si>
    <t>40～44</t>
  </si>
  <si>
    <t>45～49</t>
  </si>
  <si>
    <t>50～54</t>
  </si>
  <si>
    <t>55～59</t>
  </si>
  <si>
    <t>60～64</t>
  </si>
  <si>
    <t>65～69</t>
  </si>
  <si>
    <t>70～74</t>
  </si>
  <si>
    <t>40～64</t>
  </si>
  <si>
    <t>65～74</t>
  </si>
  <si>
    <t>40～74</t>
  </si>
  <si>
    <t>70～74</t>
  </si>
  <si>
    <t>65～74</t>
  </si>
  <si>
    <t>40～64</t>
  </si>
  <si>
    <t>65～74</t>
  </si>
  <si>
    <t>2-2-7-c-2　特定保健指導</t>
  </si>
  <si>
    <r>
      <t>＊終了者数とは、動機付け支援で初回面接から</t>
    </r>
    <r>
      <rPr>
        <sz val="10"/>
        <rFont val="ＭＳ Ｐゴシック"/>
        <family val="3"/>
      </rPr>
      <t>６か月後に評価を実施できた数、</t>
    </r>
  </si>
  <si>
    <t>あり</t>
  </si>
  <si>
    <t>なし</t>
  </si>
  <si>
    <t>あり</t>
  </si>
  <si>
    <t>なし</t>
  </si>
  <si>
    <t>2-2-8 　女性の健康づくり推進事業</t>
  </si>
  <si>
    <t>2-2-9-a　機能訓練（施設別）</t>
  </si>
  <si>
    <t>2-2-9-b　機能訓練（年齢別）</t>
  </si>
  <si>
    <t>　高齢社会を迎え、若いうちからの生活習慣病予防・健康づくり事業をはじめ、リハビリテーションに至る一環した保健サービスの提供を目的としている。また、平成24年度に見直しを行った「金沢健康プラン2013」にもとづき、市民の健康づくりを支援している。平成22年より慢性腎臓病（CKD）およびCKDハイリスク群に重点を置いた個別保健指導を実施し、重症化予防を図るとともに、CKDと関連が深い生活習慣病の予防についての普及啓発を行ってきたが、平成26年度からは特定保健指導と保健指導体制を一元化し、、生活習慣病重症化予防事業を開始。個別保健指導、健診結果説明会、事業連絡会を実施し、生活習慣病の重症化を予防するための支援を実施している。</t>
  </si>
  <si>
    <t>健康政策課事業</t>
  </si>
  <si>
    <t xml:space="preserve"> 健　康　診　査</t>
  </si>
  <si>
    <t>機　能　訓　練</t>
  </si>
  <si>
    <t>福祉健康センター事業</t>
  </si>
  <si>
    <t>生活習慣病重症化予防事業</t>
  </si>
  <si>
    <t>・個別保健指導</t>
  </si>
  <si>
    <t>・集団検診時個別健康相談</t>
  </si>
  <si>
    <t>・健診結果説明会</t>
  </si>
  <si>
    <t>・生活習慣病重症化予防事業連絡会</t>
  </si>
  <si>
    <t>健　康　教　育</t>
  </si>
  <si>
    <t>健　康　相　談</t>
  </si>
  <si>
    <t>訪　問　指　導</t>
  </si>
  <si>
    <t>総合健康センター事業</t>
  </si>
  <si>
    <t>・身近な薬草教室</t>
  </si>
  <si>
    <t>2-2-2　健康手帳交付数　　　　　</t>
  </si>
  <si>
    <t>2-2-3　生活習慣病重症化予防事業</t>
  </si>
  <si>
    <t>特定保健指導対象者</t>
  </si>
  <si>
    <t>特定保健指導対象者以外</t>
  </si>
  <si>
    <t>実人数</t>
  </si>
  <si>
    <t>延人数</t>
  </si>
  <si>
    <t>延人数</t>
  </si>
  <si>
    <t>個別保健指導</t>
  </si>
  <si>
    <t>区　　分</t>
  </si>
  <si>
    <t>参加延人数</t>
  </si>
  <si>
    <t>健診結果説明会</t>
  </si>
  <si>
    <t>特定健康診査健診結果を直接渡して保健指導を実施</t>
  </si>
  <si>
    <t>2-2-4　健康教育</t>
  </si>
  <si>
    <t>2-2-4-a　福祉健康センターにおける健康教育</t>
  </si>
  <si>
    <t>地域での健康教育</t>
  </si>
  <si>
    <t>公民館等地域の依頼を受けて実施する健康教育</t>
  </si>
  <si>
    <t>いきいき健康教室</t>
  </si>
  <si>
    <t>その他の健康教育</t>
  </si>
  <si>
    <t>上記以外の健康教育</t>
  </si>
  <si>
    <t>2-2-4-ｂ 　健康情報コーナー</t>
  </si>
  <si>
    <t>　「健康情報ｺｰﾅｰ(移動）」開設：市内公共施設　　5　会場で実施（健康相談日を併設・自動血圧計の設置）</t>
  </si>
  <si>
    <t>2-2-4-c　いきいき健康まちづくり事業</t>
  </si>
  <si>
    <t>2-2-4-d　総合健康センターにおける健康教育　　　　　　　　　　　　　　</t>
  </si>
  <si>
    <t>延参加数</t>
  </si>
  <si>
    <t>　身近な薬草教室</t>
  </si>
  <si>
    <t xml:space="preserve"> </t>
  </si>
  <si>
    <t>　すっきり！メタボ解消教室</t>
  </si>
  <si>
    <t>　からだとこころのリラックス教室</t>
  </si>
  <si>
    <t>　50代からの
　筋力トレーニング教室</t>
  </si>
  <si>
    <t>　体力測定</t>
  </si>
  <si>
    <t>　専門職派遣事業</t>
  </si>
  <si>
    <t>2-2-5　健康相談</t>
  </si>
  <si>
    <t>　　
　</t>
  </si>
  <si>
    <t>保健師、管理栄養士が健診結果に基づいた健康相談などを実施している。</t>
  </si>
  <si>
    <t>2-2-6　訪問指導</t>
  </si>
  <si>
    <t>H26年度</t>
  </si>
  <si>
    <t>H27年度</t>
  </si>
  <si>
    <t>*平成22年度から、特定健康診査の結果、慢性腎臓病(CKD)ハイリスク群等に対するCKD予防訪問支援を実施。平成25年度は対象者を拡大して実施。
平成26年度からは、特定保健指導とCKD予防訪問を含む保健指導体制を一元化し、生活習慣病重症化予防事業を開始。　　　　　　　　　　　　　　　　　　　　　　　　　　　　　　　　　　　　　　　　　　　　　　　　　　　　　　　　　　　　　　　＊平成26年度から、福祉健康センター保健師が実施する介護保険認定調査定数を削減。</t>
  </si>
  <si>
    <t>基本動作訓練、日常生活動作訓練、
屋外活動、生活関連動作訓練　　　
（石川県リハビリテーション協会委託）</t>
  </si>
  <si>
    <t>特定健康診査
　金沢市から受診券を送付された方
　金沢市国民健康保険加入者
　後期高齢者（長寿）医療制度加入者
  生活保護受給中(医療保険未加入)の方</t>
  </si>
  <si>
    <t>４０歳～６５歳の前年度未受診の女性</t>
  </si>
  <si>
    <t>70、73、76歳</t>
  </si>
  <si>
    <t>　金沢健康づくり応援団企業にて、女性特有のがん検診を実施。また、金沢医科大学と連携し、健康づくり意識の向上を図るためのセミナーも開催した。
　昨年に引き続き、女性の健康サポートBOOK 「ビューティフルエイジング」の配布と周知に取り組んだ。</t>
  </si>
  <si>
    <t>2-2-9　機能訓練事業</t>
  </si>
  <si>
    <t>　昭和６２年度より石川県脳卒中リハビリテーション推進協議会へ委託していた機能訓練事業を、介護保険の導入を機に、介護予防事業では実施していない訓練メニューを追加し、引き続き実施。</t>
  </si>
  <si>
    <t>・すっきり！メタボ解消教室</t>
  </si>
  <si>
    <t>・からだとこころのリラックス教室</t>
  </si>
  <si>
    <t>・50代からの
　筋力トレーニング教室</t>
  </si>
  <si>
    <t>・体力測定</t>
  </si>
  <si>
    <t>・専門職派遣事業</t>
  </si>
  <si>
    <t>（平成28年度）</t>
  </si>
  <si>
    <t>平成28年度</t>
  </si>
  <si>
    <t>67</t>
  </si>
  <si>
    <t>1850</t>
  </si>
  <si>
    <t>69</t>
  </si>
  <si>
    <t>1852</t>
  </si>
  <si>
    <t>H28年度</t>
  </si>
  <si>
    <r>
      <t>＊法定報告後の確定値は２年後となるため、実績は平成</t>
    </r>
    <r>
      <rPr>
        <sz val="10"/>
        <rFont val="ＭＳ Ｐゴシック"/>
        <family val="3"/>
      </rPr>
      <t>27年度とする。</t>
    </r>
  </si>
  <si>
    <t>・ヘルシークッキング</t>
  </si>
  <si>
    <t>・大人の女性のためのヘルスアップ教室</t>
  </si>
  <si>
    <t>菊川・湯涌</t>
  </si>
  <si>
    <t xml:space="preserve"> - </t>
  </si>
  <si>
    <t>－</t>
  </si>
  <si>
    <t>・健康ウオーキング</t>
  </si>
  <si>
    <t>　ヘルシークッキング</t>
  </si>
  <si>
    <t>　健康ウオーキング</t>
  </si>
  <si>
    <t>　大人の女性のための　
　ヘルスアップ教室</t>
  </si>
  <si>
    <t>　福祉健康センターにおける健康相談</t>
  </si>
  <si>
    <t>H28年度から総合健康センターにおける健康相談は廃止。</t>
  </si>
  <si>
    <t>（平成２８年度）</t>
  </si>
  <si>
    <t>実施年月日</t>
  </si>
  <si>
    <t>アルカンシェル金沢</t>
  </si>
  <si>
    <t>テーマ</t>
  </si>
  <si>
    <t>きれいのためのからだづくり</t>
  </si>
  <si>
    <t>２３名</t>
  </si>
  <si>
    <t>理学
療法士</t>
  </si>
  <si>
    <t>作業
療法士</t>
  </si>
  <si>
    <t>身体計測、診察、血圧、検尿、血液検査、貧血、血糖、心電図、ＨｂＡ１ｃ、（眼底検査）</t>
  </si>
  <si>
    <t>生活保護受給中の方</t>
  </si>
  <si>
    <t>ー</t>
  </si>
  <si>
    <t>40、45、50、55～70歳</t>
  </si>
  <si>
    <t>マンモグラフィ</t>
  </si>
  <si>
    <t>２0歳以上の前年度未受診の女性</t>
  </si>
  <si>
    <t>40、45、50、55、60歳</t>
  </si>
  <si>
    <t>-</t>
  </si>
  <si>
    <t>35～55、60、65、70歳</t>
  </si>
  <si>
    <t>2-2-7-d-1　がん検診</t>
  </si>
  <si>
    <t>受診率（％）</t>
  </si>
  <si>
    <t>異常認めず</t>
  </si>
  <si>
    <t>がん発見者</t>
  </si>
  <si>
    <t>胃がん検診</t>
  </si>
  <si>
    <t>Ｃ型肝炎ウイルス検査</t>
  </si>
  <si>
    <t>Ｂ型肝炎ウイルス検査</t>
  </si>
  <si>
    <t>集団検診</t>
  </si>
  <si>
    <t>2-2-7-d-3　歯科検診、骨粗しょう症検診</t>
  </si>
  <si>
    <t>骨粗しょう症検診</t>
  </si>
  <si>
    <t>受診率（％）</t>
  </si>
  <si>
    <t>2-2-7-e-1　胃がん検診実施結果</t>
  </si>
  <si>
    <t>異常が認め
られない者</t>
  </si>
  <si>
    <t>精検受診率
(%)</t>
  </si>
  <si>
    <t>胃潰瘍
及び疑い</t>
  </si>
  <si>
    <t>胃ポリープ
及び疑い</t>
  </si>
  <si>
    <t>十二指腸潰瘍
及び疑い</t>
  </si>
  <si>
    <t xml:space="preserve"> 45～49</t>
  </si>
  <si>
    <t xml:space="preserve"> 50～54</t>
  </si>
  <si>
    <t xml:space="preserve"> 55～59</t>
  </si>
  <si>
    <t xml:space="preserve"> 60～64</t>
  </si>
  <si>
    <t xml:space="preserve"> 65～69</t>
  </si>
  <si>
    <t xml:space="preserve"> 70～74</t>
  </si>
  <si>
    <t xml:space="preserve"> 45～49</t>
  </si>
  <si>
    <t xml:space="preserve"> 50～54</t>
  </si>
  <si>
    <t xml:space="preserve"> 55～59</t>
  </si>
  <si>
    <t>異常が認め
られない者</t>
  </si>
  <si>
    <t>子宮頸がん</t>
  </si>
  <si>
    <t>子宮頸がん疑い</t>
  </si>
  <si>
    <t>精検
受診者</t>
  </si>
  <si>
    <t>精検
受診率
（％）</t>
  </si>
  <si>
    <t>精検
未完了者</t>
  </si>
  <si>
    <t>その他の
悪性
新生物</t>
  </si>
  <si>
    <t>その他の
良性腫瘍</t>
  </si>
  <si>
    <t>その他の疾患</t>
  </si>
  <si>
    <t>異常
なし</t>
  </si>
  <si>
    <t>すこ
やか
検診</t>
  </si>
  <si>
    <t>集団
検診</t>
  </si>
  <si>
    <t>すこ
やか
検診</t>
  </si>
  <si>
    <t>集団
検診</t>
  </si>
  <si>
    <t>すこ
やか
検診</t>
  </si>
  <si>
    <t>集団
検診</t>
  </si>
  <si>
    <t xml:space="preserve"> 70～</t>
  </si>
  <si>
    <t>　精密検査結果内訳</t>
  </si>
  <si>
    <t>大腸がん
疑い</t>
  </si>
  <si>
    <t>非腺腫性ポリープ</t>
  </si>
  <si>
    <t>潰瘍性
大腸炎</t>
  </si>
  <si>
    <t xml:space="preserve"> 45～49</t>
  </si>
  <si>
    <t xml:space="preserve"> 50～54</t>
  </si>
  <si>
    <t xml:space="preserve"> 55～59</t>
  </si>
  <si>
    <t xml:space="preserve"> 60～64</t>
  </si>
  <si>
    <t xml:space="preserve"> 65～69</t>
  </si>
  <si>
    <t xml:space="preserve"> 70～</t>
  </si>
  <si>
    <t>精検受診率（％）</t>
  </si>
  <si>
    <t xml:space="preserve"> 55～59歳</t>
  </si>
  <si>
    <t>注：対象者は男性のみ</t>
  </si>
  <si>
    <t>年齢区分</t>
  </si>
  <si>
    <t>異常が認められない者</t>
  </si>
  <si>
    <t>骨粗しょう症</t>
  </si>
  <si>
    <t>40歳</t>
  </si>
  <si>
    <t>注：対象者は女性のみ</t>
  </si>
  <si>
    <t>　65～69歳</t>
  </si>
  <si>
    <t>　70～74</t>
  </si>
  <si>
    <t>注：すこやか検診のみ</t>
  </si>
  <si>
    <t>2-2-7-f　若年者の健康づくり推進事業</t>
  </si>
  <si>
    <t>18～19</t>
  </si>
  <si>
    <t>20～24</t>
  </si>
  <si>
    <t>25～29</t>
  </si>
  <si>
    <t>30～34</t>
  </si>
  <si>
    <t>35～39</t>
  </si>
  <si>
    <t>18～19</t>
  </si>
  <si>
    <t>20～24</t>
  </si>
  <si>
    <t>25～29</t>
  </si>
  <si>
    <t>30～34</t>
  </si>
  <si>
    <t>35～39</t>
  </si>
  <si>
    <t>受診勧奨判定</t>
  </si>
  <si>
    <t>　～129</t>
  </si>
  <si>
    <t>130～139</t>
  </si>
  <si>
    <t>140～</t>
  </si>
  <si>
    <t>and ～84</t>
  </si>
  <si>
    <t>or 85～89</t>
  </si>
  <si>
    <t>or 90～</t>
  </si>
  <si>
    <t>受診勧奨判定</t>
  </si>
  <si>
    <t>　～149</t>
  </si>
  <si>
    <t>150～299</t>
  </si>
  <si>
    <t>　300～</t>
  </si>
  <si>
    <t>2-2-7-f-4　ＨＤＬコレステロール</t>
  </si>
  <si>
    <t>　40～</t>
  </si>
  <si>
    <t>　～34</t>
  </si>
  <si>
    <t>2-2-7-f-5　ＬＤＬコレステロール</t>
  </si>
  <si>
    <t>　～119</t>
  </si>
  <si>
    <t>120～139</t>
  </si>
  <si>
    <t>　140～</t>
  </si>
  <si>
    <t>2-2-7-f-6　ＡＳＴ（ＧＯＴ）</t>
  </si>
  <si>
    <t>8～30</t>
  </si>
  <si>
    <t>31～50</t>
  </si>
  <si>
    <t>　51～</t>
  </si>
  <si>
    <t>2-2-7-ｆ-7　ＡＬＴ（ＧＰＴ）</t>
  </si>
  <si>
    <t>5～30</t>
  </si>
  <si>
    <t>31～50</t>
  </si>
  <si>
    <t>　51～</t>
  </si>
  <si>
    <t>2-2-7-ｆ-8　γ－ＧＴ（γ－ＧＴＰ）</t>
  </si>
  <si>
    <t>　～50</t>
  </si>
  <si>
    <t>51～100</t>
  </si>
  <si>
    <t>　101～</t>
  </si>
  <si>
    <t>18～19</t>
  </si>
  <si>
    <t>20～24</t>
  </si>
  <si>
    <t>25～29</t>
  </si>
  <si>
    <t>30～34</t>
  </si>
  <si>
    <t>35～39</t>
  </si>
  <si>
    <t>2-2-7-ｆ-11　クレアチニン</t>
  </si>
  <si>
    <t>35～39</t>
  </si>
  <si>
    <t>25～29</t>
  </si>
  <si>
    <t>30～34</t>
  </si>
  <si>
    <t>35～39</t>
  </si>
  <si>
    <t>18～19</t>
  </si>
  <si>
    <t>18～19</t>
  </si>
  <si>
    <t>治療中</t>
  </si>
  <si>
    <t>　特定健康診査の結果に基づき、重症化予防が必要な市民に対し、市民が自分の危険因子を知り、生活習慣の改善や適切な受療行動が行えるよう支援している。訪問等による個別保健指導、健診結果説明会、生活習慣病重症化予防事業連絡会を行っている。</t>
  </si>
  <si>
    <t>特定健康診査の結果、生活習慣病重症化予防対象者に対して訪問等による保健指導を実施</t>
  </si>
  <si>
    <t>対象者数、終了者数、終了率（平成20年度～平成27年度）</t>
  </si>
  <si>
    <t>平成27年度　対象者数、終了者数、受診率</t>
  </si>
  <si>
    <t>前立腺がん検診</t>
  </si>
  <si>
    <t>すこ
やか
検診</t>
  </si>
  <si>
    <t>対象者数、受診者数、受診率（平成20年度～平成27年度）</t>
  </si>
  <si>
    <t>平成27年度　対象者数、受診者数、受診率（性別、年代別）</t>
  </si>
  <si>
    <t>異常が認め
られない者</t>
  </si>
  <si>
    <t>精検受診率
(%)</t>
  </si>
  <si>
    <t>　20～24歳</t>
  </si>
  <si>
    <t>　25～29</t>
  </si>
  <si>
    <t>　30～34</t>
  </si>
  <si>
    <t>　35～39</t>
  </si>
  <si>
    <t>　40～44</t>
  </si>
  <si>
    <t>　45～49</t>
  </si>
  <si>
    <t>　50～54</t>
  </si>
  <si>
    <t>　55～59</t>
  </si>
  <si>
    <t>　60～64</t>
  </si>
  <si>
    <t>　65～69</t>
  </si>
  <si>
    <t>　70～</t>
  </si>
  <si>
    <t>2-2-7-e-3　乳がん検診実施結果</t>
  </si>
  <si>
    <t>2-2-7-e-4　肺がん検診実施結果</t>
  </si>
  <si>
    <t>2-2-7-e-5　大腸がん検診実施結果</t>
  </si>
  <si>
    <t>2-2-7-e-6　前立腺がん検診実施結果</t>
  </si>
  <si>
    <t>2-2-7-e-7 骨粗しょう症検診実施結果</t>
  </si>
  <si>
    <t>2-2-7-e-8　Ｃ型肝炎ウイルス検査</t>
  </si>
  <si>
    <t>2-2-7-e-9　Ｂ型肝炎ウイルス検査</t>
  </si>
  <si>
    <t>2-2-7-e-10　聴力検診実施結果</t>
  </si>
  <si>
    <t>2-2-7-e-11　緑内障検診実施結果</t>
  </si>
  <si>
    <t>2-2-7-e-12　もの忘れ健診実施結果</t>
  </si>
  <si>
    <t>受診勧奨判定</t>
  </si>
  <si>
    <t>または</t>
  </si>
  <si>
    <t>18～19</t>
  </si>
  <si>
    <t>20～24</t>
  </si>
  <si>
    <t>25～29</t>
  </si>
  <si>
    <t>30～34</t>
  </si>
  <si>
    <t>35～39</t>
  </si>
  <si>
    <t>18～19</t>
  </si>
  <si>
    <t>20～24</t>
  </si>
  <si>
    <t>25～29</t>
  </si>
  <si>
    <t>30～34</t>
  </si>
  <si>
    <t>35～39</t>
  </si>
  <si>
    <t>(-) (±)</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</si>
</sst>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quot;Yes&quot;;&quot;Yes&quot;;&quot;No&quot;"/>
    <numFmt numFmtId="179" formatCode="&quot;True&quot;;&quot;True&quot;;&quot;False&quot;"/>
    <numFmt numFmtId="180" formatCode="&quot;On&quot;;&quot;On&quot;;&quot;Off&quot;"/>
    <numFmt numFmtId="181" formatCode="#,##0;\-#,##0;&quot;-&quot;;@"/>
    <numFmt numFmtId="182" formatCode="0.0%"/>
    <numFmt numFmtId="183" formatCode="_ * #,##0.0_ ;_ * \-#,##0.0_ ;_ * &quot;-&quot;?_ ;_ @_ "/>
    <numFmt numFmtId="184" formatCode="#,##0.0;\-#,##0.0;&quot;-&quot;;@"/>
    <numFmt numFmtId="185" formatCode="#,##0.0;[Red]\-#,##0.0"/>
    <numFmt numFmtId="186" formatCode="#,##0;\(#,##0\);&quot;-&quot;;@"/>
    <numFmt numFmtId="187" formatCode="0.0_ "/>
    <numFmt numFmtId="188" formatCode="#,##0;\(#,##0\);&quot; &quot;;@"/>
    <numFmt numFmtId="189" formatCode="#,##0;\(#,##0\);&quot;( )&quot;;@"/>
    <numFmt numFmtId="190" formatCode="0.000%"/>
    <numFmt numFmtId="191" formatCode="0_ "/>
    <numFmt numFmtId="192" formatCode="0_);[Red]\(0\)"/>
    <numFmt numFmtId="193" formatCode="[$€-2]\ #,##0.00_);[Red]\([$€-2]\ #,##0.00\)"/>
    <numFmt numFmtId="194" formatCode="#,##0.00_ "/>
    <numFmt numFmtId="195" formatCode="#,##0.0_ "/>
    <numFmt numFmtId="196" formatCode="#,##0.0;\(#,##0\);&quot;-&quot;;@"/>
    <numFmt numFmtId="197" formatCode="_ * #,##0.0_ ;_ * \-#,##0.0_ ;_ * &quot;-&quot;_ ;_ @_ "/>
    <numFmt numFmtId="198" formatCode="0.0000000_ "/>
    <numFmt numFmtId="199" formatCode="0.000000_ "/>
    <numFmt numFmtId="200" formatCode="0.00000_ "/>
    <numFmt numFmtId="201" formatCode="0.0000_ "/>
    <numFmt numFmtId="202" formatCode="0.000_ "/>
    <numFmt numFmtId="203" formatCode="0.00_ "/>
    <numFmt numFmtId="204" formatCode="#,##0;[Red]#,##0"/>
    <numFmt numFmtId="205" formatCode="_-* #,##0_-;\-* #,##0_-;_-* &quot;-&quot;_-;_-@_-"/>
    <numFmt numFmtId="206" formatCode="0.0_);[Red]\(0.0\)"/>
    <numFmt numFmtId="207" formatCode="#,##0.0;\(#,##0.0\);&quot;-&quot;;@"/>
    <numFmt numFmtId="208" formatCode="&quot;¥&quot;#,##0_);[Red]\(&quot;¥&quot;#,##0\)"/>
  </numFmts>
  <fonts count="5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trike/>
      <sz val="11"/>
      <color indexed="53"/>
      <name val="ＭＳ Ｐ明朝"/>
      <family val="1"/>
    </font>
    <font>
      <b/>
      <sz val="16"/>
      <name val="HGPｺﾞｼｯｸM"/>
      <family val="3"/>
    </font>
    <font>
      <sz val="12"/>
      <name val="HGPｺﾞｼｯｸM"/>
      <family val="3"/>
    </font>
    <font>
      <sz val="11"/>
      <name val="HGPｺﾞｼｯｸM"/>
      <family val="3"/>
    </font>
    <font>
      <b/>
      <sz val="12"/>
      <name val="HGPｺﾞｼｯｸM"/>
      <family val="3"/>
    </font>
    <font>
      <sz val="10"/>
      <name val="HGPｺﾞｼｯｸM"/>
      <family val="3"/>
    </font>
    <font>
      <b/>
      <sz val="11"/>
      <name val="HGPｺﾞｼｯｸM"/>
      <family val="3"/>
    </font>
    <font>
      <sz val="9"/>
      <name val="HGPｺﾞｼｯｸM"/>
      <family val="3"/>
    </font>
    <font>
      <sz val="10"/>
      <name val="ＭＳ Ｐゴシック"/>
      <family val="3"/>
    </font>
    <font>
      <b/>
      <sz val="10"/>
      <name val="HGPｺﾞｼｯｸM"/>
      <family val="3"/>
    </font>
    <font>
      <b/>
      <sz val="10"/>
      <name val="ＭＳ Ｐゴシック"/>
      <family val="3"/>
    </font>
    <font>
      <b/>
      <sz val="14"/>
      <name val="HGPｺﾞｼｯｸM"/>
      <family val="3"/>
    </font>
    <font>
      <b/>
      <sz val="11"/>
      <name val="ＭＳ Ｐゴシック"/>
      <family val="3"/>
    </font>
    <font>
      <sz val="8"/>
      <name val="HGPｺﾞｼｯｸM"/>
      <family val="3"/>
    </font>
    <font>
      <sz val="9"/>
      <name val="ＭＳ Ｐゴシック"/>
      <family val="3"/>
    </font>
    <font>
      <b/>
      <sz val="9"/>
      <name val="ＭＳ Ｐゴシック"/>
      <family val="3"/>
    </font>
    <font>
      <b/>
      <i/>
      <sz val="12"/>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sz val="11"/>
      <name val="Calibri"/>
      <family val="3"/>
    </font>
    <font>
      <sz val="9"/>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thin"/>
    </border>
    <border>
      <left style="hair"/>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hair"/>
      <right style="thin"/>
      <top>
        <color indexed="63"/>
      </top>
      <bottom style="thin"/>
    </border>
    <border>
      <left style="hair"/>
      <right style="thin"/>
      <top>
        <color indexed="63"/>
      </top>
      <bottom style="hair"/>
    </border>
    <border>
      <left style="thin"/>
      <right style="thin"/>
      <top style="hair"/>
      <bottom>
        <color indexed="63"/>
      </bottom>
    </border>
    <border>
      <left style="thin"/>
      <right style="thin"/>
      <top>
        <color indexed="63"/>
      </top>
      <bottom>
        <color indexed="63"/>
      </bottom>
    </border>
    <border>
      <left style="thin"/>
      <right style="thin"/>
      <top>
        <color indexed="63"/>
      </top>
      <bottom style="hair"/>
    </border>
    <border>
      <left style="hair"/>
      <right style="thin"/>
      <top style="hair"/>
      <bottom style="hair"/>
    </border>
    <border>
      <left style="hair"/>
      <right style="thin"/>
      <top style="hair"/>
      <bottom>
        <color indexed="63"/>
      </bottom>
    </border>
    <border>
      <left>
        <color indexed="63"/>
      </left>
      <right style="hair"/>
      <top style="thin"/>
      <bottom style="thin"/>
    </border>
    <border>
      <left style="hair"/>
      <right style="thin"/>
      <top style="hair"/>
      <bottom style="thin"/>
    </border>
    <border>
      <left style="thin"/>
      <right style="thin"/>
      <top>
        <color indexed="63"/>
      </top>
      <bottom style="thin"/>
    </border>
    <border>
      <left style="hair"/>
      <right style="hair"/>
      <top style="hair"/>
      <bottom style="thin"/>
    </border>
    <border>
      <left style="thin"/>
      <right style="thin"/>
      <top style="thin"/>
      <bottom style="thin"/>
    </border>
    <border>
      <left style="thin"/>
      <right style="hair"/>
      <top style="thin"/>
      <bottom style="thin"/>
    </border>
    <border>
      <left style="thin"/>
      <right style="hair"/>
      <top style="hair"/>
      <bottom style="thin"/>
    </border>
    <border>
      <left style="thin"/>
      <right>
        <color indexed="63"/>
      </right>
      <top style="hair"/>
      <bottom style="hair"/>
    </border>
    <border>
      <left style="thin"/>
      <right>
        <color indexed="63"/>
      </right>
      <top style="hair"/>
      <bottom style="thin"/>
    </border>
    <border>
      <left>
        <color indexed="63"/>
      </left>
      <right style="thin"/>
      <top style="hair"/>
      <bottom style="hair"/>
    </border>
    <border>
      <left>
        <color indexed="63"/>
      </left>
      <right style="thin"/>
      <top style="hair"/>
      <bottom style="thin"/>
    </border>
    <border>
      <left style="thin"/>
      <right>
        <color indexed="63"/>
      </right>
      <top style="hair"/>
      <bottom>
        <color indexed="63"/>
      </bottom>
    </border>
    <border>
      <left>
        <color indexed="63"/>
      </left>
      <right style="thin"/>
      <top style="hair"/>
      <bottom>
        <color indexed="63"/>
      </bottom>
    </border>
    <border>
      <left>
        <color indexed="63"/>
      </left>
      <right style="thin"/>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style="hair">
        <color indexed="8"/>
      </right>
      <top style="thin"/>
      <bottom style="thin"/>
    </border>
    <border>
      <left style="thin"/>
      <right style="hair"/>
      <top style="thin"/>
      <bottom style="hair"/>
    </border>
    <border>
      <left style="thin"/>
      <right style="hair"/>
      <top style="hair"/>
      <bottom style="hair"/>
    </border>
    <border>
      <left style="thin"/>
      <right style="hair"/>
      <top style="hair"/>
      <bottom>
        <color indexed="63"/>
      </bottom>
    </border>
    <border>
      <left style="thin"/>
      <right style="thin"/>
      <top style="thin"/>
      <bottom>
        <color indexed="63"/>
      </bottom>
    </border>
    <border>
      <left style="thin"/>
      <right style="thin"/>
      <top style="double"/>
      <bottom style="thin"/>
    </border>
    <border>
      <left style="thin"/>
      <right>
        <color indexed="63"/>
      </right>
      <top style="thin"/>
      <bottom style="thin"/>
    </border>
    <border diagonalUp="1">
      <left style="thin"/>
      <right style="thin"/>
      <top style="thin"/>
      <bottom style="thin"/>
      <diagonal style="thin"/>
    </border>
    <border>
      <left style="thin"/>
      <right>
        <color indexed="63"/>
      </right>
      <top>
        <color indexed="63"/>
      </top>
      <bottom style="thin"/>
    </border>
    <border>
      <left style="thin"/>
      <right>
        <color indexed="63"/>
      </right>
      <top>
        <color indexed="63"/>
      </top>
      <bottom>
        <color indexed="63"/>
      </bottom>
    </border>
    <border>
      <left style="hair"/>
      <right style="hair"/>
      <top>
        <color indexed="63"/>
      </top>
      <bottom style="hair"/>
    </border>
    <border>
      <left style="hair"/>
      <right style="hair"/>
      <top style="hair"/>
      <bottom style="hair"/>
    </border>
    <border>
      <left>
        <color indexed="63"/>
      </left>
      <right style="hair"/>
      <top style="hair"/>
      <bottom style="thin"/>
    </border>
    <border>
      <left style="hair"/>
      <right style="thin"/>
      <top style="thin"/>
      <bottom style="hair"/>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hair"/>
    </border>
    <border>
      <left>
        <color indexed="63"/>
      </left>
      <right>
        <color indexed="63"/>
      </right>
      <top style="hair"/>
      <bottom style="thin"/>
    </border>
    <border diagonalUp="1">
      <left style="hair"/>
      <right style="thin"/>
      <top style="thin"/>
      <bottom>
        <color indexed="63"/>
      </bottom>
      <diagonal style="hair"/>
    </border>
    <border>
      <left>
        <color indexed="63"/>
      </left>
      <right style="hair"/>
      <top>
        <color indexed="63"/>
      </top>
      <bottom style="hair"/>
    </border>
    <border>
      <left style="hair"/>
      <right style="hair"/>
      <top style="thin"/>
      <bottom style="hair"/>
    </border>
    <border>
      <left style="hair"/>
      <right style="hair"/>
      <top>
        <color indexed="63"/>
      </top>
      <bottom style="thin"/>
    </border>
    <border>
      <left style="hair"/>
      <right style="hair"/>
      <top>
        <color indexed="63"/>
      </top>
      <bottom>
        <color indexed="63"/>
      </bottom>
    </border>
    <border>
      <left style="thin"/>
      <right style="hair"/>
      <top>
        <color indexed="63"/>
      </top>
      <bottom style="thin"/>
    </border>
    <border>
      <left>
        <color indexed="63"/>
      </left>
      <right style="hair"/>
      <top>
        <color indexed="63"/>
      </top>
      <bottom style="thin"/>
    </border>
    <border>
      <left style="thin"/>
      <right>
        <color indexed="63"/>
      </right>
      <top style="thin"/>
      <bottom style="hair"/>
    </border>
    <border>
      <left style="thin"/>
      <right>
        <color indexed="63"/>
      </right>
      <top>
        <color indexed="63"/>
      </top>
      <bottom style="hair"/>
    </border>
    <border>
      <left style="thin"/>
      <right>
        <color indexed="63"/>
      </right>
      <top style="thin"/>
      <bottom>
        <color indexed="63"/>
      </bottom>
    </border>
    <border>
      <left style="hair"/>
      <right>
        <color indexed="63"/>
      </right>
      <top>
        <color indexed="63"/>
      </top>
      <bottom style="thin"/>
    </border>
    <border>
      <left>
        <color indexed="63"/>
      </left>
      <right>
        <color indexed="63"/>
      </right>
      <top style="thin"/>
      <bottom style="thin"/>
    </border>
    <border>
      <left style="hair"/>
      <right style="hair"/>
      <top style="hair"/>
      <bottom>
        <color indexed="63"/>
      </bottom>
    </border>
    <border>
      <left>
        <color indexed="63"/>
      </left>
      <right style="hair"/>
      <top style="thin"/>
      <bottom style="hair"/>
    </border>
    <border>
      <left>
        <color indexed="63"/>
      </left>
      <right style="hair"/>
      <top>
        <color indexed="63"/>
      </top>
      <bottom>
        <color indexed="63"/>
      </bottom>
    </border>
    <border>
      <left style="hair"/>
      <right style="thin"/>
      <top style="thin"/>
      <bottom>
        <color indexed="63"/>
      </bottom>
    </border>
    <border>
      <left style="hair"/>
      <right style="thin"/>
      <top>
        <color indexed="63"/>
      </top>
      <bottom>
        <color indexed="63"/>
      </bottom>
    </border>
    <border>
      <left style="hair"/>
      <right>
        <color indexed="63"/>
      </right>
      <top style="thin"/>
      <bottom style="thin"/>
    </border>
    <border>
      <left style="hair"/>
      <right style="hair"/>
      <top style="thin"/>
      <bottom>
        <color indexed="63"/>
      </bottom>
    </border>
    <border>
      <left style="thin"/>
      <right style="thin"/>
      <top style="thin"/>
      <bottom style="double"/>
    </border>
    <border>
      <left>
        <color indexed="63"/>
      </left>
      <right style="thin"/>
      <top style="thin"/>
      <bottom style="thin"/>
    </border>
    <border>
      <left style="thin"/>
      <right style="hair">
        <color indexed="8"/>
      </right>
      <top style="thin"/>
      <bottom style="hair">
        <color indexed="8"/>
      </bottom>
    </border>
    <border>
      <left style="thin"/>
      <right style="hair">
        <color indexed="8"/>
      </right>
      <top style="hair">
        <color indexed="8"/>
      </top>
      <bottom style="hair">
        <color indexed="8"/>
      </bottom>
    </border>
    <border>
      <left style="thin"/>
      <right style="hair">
        <color indexed="8"/>
      </right>
      <top style="hair">
        <color indexed="8"/>
      </top>
      <bottom style="thin"/>
    </border>
    <border>
      <left style="thin"/>
      <right style="thin"/>
      <top style="hair">
        <color indexed="8"/>
      </top>
      <bottom>
        <color indexed="63"/>
      </bottom>
    </border>
    <border>
      <left style="thin"/>
      <right style="thin"/>
      <top>
        <color indexed="63"/>
      </top>
      <bottom style="hair">
        <color indexed="8"/>
      </bottom>
    </border>
    <border>
      <left style="thin"/>
      <right>
        <color indexed="63"/>
      </right>
      <top>
        <color indexed="63"/>
      </top>
      <bottom style="hair">
        <color indexed="8"/>
      </bottom>
    </border>
    <border>
      <left>
        <color indexed="63"/>
      </left>
      <right>
        <color indexed="63"/>
      </right>
      <top>
        <color indexed="63"/>
      </top>
      <bottom style="hair">
        <color indexed="8"/>
      </bottom>
    </border>
    <border>
      <left>
        <color indexed="63"/>
      </left>
      <right style="thin"/>
      <top>
        <color indexed="63"/>
      </top>
      <bottom style="hair">
        <color indexed="8"/>
      </bottom>
    </border>
    <border>
      <left style="thin"/>
      <right>
        <color indexed="63"/>
      </right>
      <top style="hair">
        <color indexed="8"/>
      </top>
      <bottom>
        <color indexed="63"/>
      </bottom>
    </border>
    <border>
      <left>
        <color indexed="63"/>
      </left>
      <right>
        <color indexed="63"/>
      </right>
      <top style="hair">
        <color indexed="8"/>
      </top>
      <bottom>
        <color indexed="63"/>
      </bottom>
    </border>
    <border>
      <left>
        <color indexed="63"/>
      </left>
      <right style="thin"/>
      <top style="hair">
        <color indexed="8"/>
      </top>
      <bottom>
        <color indexed="63"/>
      </bottom>
    </border>
    <border>
      <left style="thin"/>
      <right style="thin"/>
      <top style="hair">
        <color indexed="8"/>
      </top>
      <bottom style="hair">
        <color indexed="8"/>
      </bottom>
    </border>
    <border>
      <left>
        <color indexed="63"/>
      </left>
      <right>
        <color indexed="63"/>
      </right>
      <top>
        <color indexed="63"/>
      </top>
      <bottom style="hair"/>
    </border>
    <border>
      <left>
        <color indexed="63"/>
      </left>
      <right style="thin"/>
      <top>
        <color indexed="63"/>
      </top>
      <bottom style="hair"/>
    </border>
    <border>
      <left style="hair"/>
      <right>
        <color indexed="63"/>
      </right>
      <top>
        <color indexed="63"/>
      </top>
      <bottom style="hair"/>
    </border>
    <border>
      <left style="hair"/>
      <right>
        <color indexed="63"/>
      </right>
      <top style="thin"/>
      <bottom style="hair"/>
    </border>
    <border>
      <left>
        <color indexed="63"/>
      </left>
      <right style="thin"/>
      <top style="thin"/>
      <bottom style="hair"/>
    </border>
    <border>
      <left style="hair"/>
      <right>
        <color indexed="63"/>
      </right>
      <top style="hair"/>
      <bottom style="thin"/>
    </border>
    <border>
      <left style="thin"/>
      <right style="hair"/>
      <top>
        <color indexed="63"/>
      </top>
      <bottom>
        <color indexed="63"/>
      </bottom>
    </border>
    <border>
      <left style="thin"/>
      <right style="hair"/>
      <top>
        <color indexed="63"/>
      </top>
      <bottom style="hair"/>
    </border>
    <border>
      <left style="thin"/>
      <right style="hair"/>
      <top style="thin"/>
      <bottom>
        <color indexed="63"/>
      </bottom>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protection/>
    </xf>
    <xf numFmtId="0" fontId="38"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1030">
    <xf numFmtId="0" fontId="0" fillId="0" borderId="0" xfId="0" applyAlignment="1">
      <alignment/>
    </xf>
    <xf numFmtId="0" fontId="6" fillId="0" borderId="0" xfId="0" applyFont="1" applyFill="1" applyAlignment="1">
      <alignment vertical="center"/>
    </xf>
    <xf numFmtId="0" fontId="8" fillId="0" borderId="0" xfId="0" applyFont="1" applyFill="1" applyAlignment="1">
      <alignment vertical="center"/>
    </xf>
    <xf numFmtId="0" fontId="7" fillId="0" borderId="0" xfId="0" applyFont="1" applyFill="1" applyAlignment="1">
      <alignment vertical="center"/>
    </xf>
    <xf numFmtId="0" fontId="6" fillId="0" borderId="0" xfId="0" applyFont="1" applyFill="1" applyBorder="1" applyAlignment="1">
      <alignment vertical="center"/>
    </xf>
    <xf numFmtId="0" fontId="7" fillId="0" borderId="10" xfId="0" applyFont="1" applyFill="1" applyBorder="1" applyAlignment="1">
      <alignment vertical="center" shrinkToFit="1"/>
    </xf>
    <xf numFmtId="0" fontId="7" fillId="0" borderId="11" xfId="0" applyFont="1" applyFill="1" applyBorder="1" applyAlignment="1">
      <alignment vertical="center" shrinkToFit="1"/>
    </xf>
    <xf numFmtId="0" fontId="8" fillId="0" borderId="0" xfId="0" applyFont="1" applyFill="1" applyBorder="1" applyAlignment="1">
      <alignment vertical="center"/>
    </xf>
    <xf numFmtId="0" fontId="7" fillId="0" borderId="0" xfId="0" applyFont="1" applyFill="1" applyBorder="1" applyAlignment="1">
      <alignment horizontal="right" vertical="center"/>
    </xf>
    <xf numFmtId="0" fontId="6" fillId="0" borderId="0" xfId="0" applyFont="1" applyFill="1" applyAlignment="1">
      <alignment/>
    </xf>
    <xf numFmtId="0" fontId="7" fillId="0" borderId="12" xfId="0" applyFont="1" applyFill="1" applyBorder="1" applyAlignment="1">
      <alignment horizontal="distributed" vertical="center"/>
    </xf>
    <xf numFmtId="0" fontId="7" fillId="0" borderId="13" xfId="0" applyFont="1" applyFill="1" applyBorder="1" applyAlignment="1">
      <alignment horizontal="distributed" vertical="center"/>
    </xf>
    <xf numFmtId="0" fontId="7" fillId="0" borderId="14" xfId="0" applyFont="1" applyFill="1" applyBorder="1" applyAlignment="1">
      <alignment horizontal="distributed" vertical="center"/>
    </xf>
    <xf numFmtId="0" fontId="7" fillId="0" borderId="15" xfId="0" applyFont="1" applyFill="1" applyBorder="1" applyAlignment="1">
      <alignment horizontal="distributed" vertical="center"/>
    </xf>
    <xf numFmtId="0" fontId="7" fillId="0" borderId="16" xfId="0" applyFont="1" applyFill="1" applyBorder="1" applyAlignment="1">
      <alignment horizontal="left" vertical="center" wrapText="1"/>
    </xf>
    <xf numFmtId="0" fontId="7" fillId="0" borderId="13" xfId="0" applyFont="1" applyFill="1" applyBorder="1" applyAlignment="1">
      <alignment vertical="center" wrapText="1"/>
    </xf>
    <xf numFmtId="0" fontId="7" fillId="0" borderId="17" xfId="0" applyFont="1" applyFill="1" applyBorder="1" applyAlignment="1">
      <alignment horizontal="distributed" vertical="center"/>
    </xf>
    <xf numFmtId="0" fontId="7" fillId="0" borderId="17" xfId="0" applyFont="1" applyFill="1" applyBorder="1" applyAlignment="1">
      <alignment vertical="center" wrapText="1"/>
    </xf>
    <xf numFmtId="0" fontId="7" fillId="0" borderId="18" xfId="0" applyFont="1" applyFill="1" applyBorder="1" applyAlignment="1">
      <alignment vertical="center" wrapText="1"/>
    </xf>
    <xf numFmtId="0" fontId="7" fillId="0" borderId="19" xfId="0" applyFont="1" applyFill="1" applyBorder="1" applyAlignment="1">
      <alignment vertical="center" wrapText="1"/>
    </xf>
    <xf numFmtId="0" fontId="7" fillId="0" borderId="20"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13" xfId="0" applyFont="1" applyFill="1" applyBorder="1" applyAlignment="1">
      <alignment vertical="center" wrapText="1" shrinkToFi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14" xfId="0" applyFont="1" applyFill="1" applyBorder="1" applyAlignment="1">
      <alignment vertical="center" wrapText="1"/>
    </xf>
    <xf numFmtId="0" fontId="6" fillId="0" borderId="0" xfId="0" applyFont="1" applyFill="1" applyAlignment="1">
      <alignment horizontal="right" vertical="center"/>
    </xf>
    <xf numFmtId="0" fontId="7" fillId="0" borderId="22" xfId="0" applyFont="1" applyFill="1" applyBorder="1" applyAlignment="1">
      <alignment horizontal="distributed" vertical="center" wrapText="1"/>
    </xf>
    <xf numFmtId="0" fontId="7" fillId="0" borderId="10" xfId="0" applyFont="1" applyFill="1" applyBorder="1" applyAlignment="1">
      <alignment horizontal="center" vertical="center" shrinkToFit="1"/>
    </xf>
    <xf numFmtId="0" fontId="7" fillId="0" borderId="10" xfId="0" applyFont="1" applyFill="1" applyBorder="1" applyAlignment="1">
      <alignment horizontal="right" vertical="center" shrinkToFit="1"/>
    </xf>
    <xf numFmtId="0" fontId="7" fillId="0" borderId="11" xfId="0" applyFont="1" applyFill="1" applyBorder="1" applyAlignment="1">
      <alignment horizontal="center" vertical="center" shrinkToFit="1"/>
    </xf>
    <xf numFmtId="0" fontId="7" fillId="0" borderId="0" xfId="0" applyFont="1" applyFill="1" applyAlignment="1">
      <alignment horizontal="right" vertical="center"/>
    </xf>
    <xf numFmtId="0" fontId="7" fillId="0" borderId="10" xfId="0" applyFont="1" applyFill="1" applyBorder="1" applyAlignment="1">
      <alignment horizontal="distributed" vertical="center" shrinkToFit="1"/>
    </xf>
    <xf numFmtId="0" fontId="7" fillId="0" borderId="23" xfId="0" applyFont="1" applyFill="1" applyBorder="1" applyAlignment="1">
      <alignment horizontal="distributed" vertical="center"/>
    </xf>
    <xf numFmtId="0" fontId="7" fillId="0" borderId="21" xfId="0" applyNumberFormat="1" applyFont="1" applyFill="1" applyBorder="1" applyAlignment="1">
      <alignment horizontal="distributed" vertical="center"/>
    </xf>
    <xf numFmtId="0" fontId="7" fillId="0" borderId="23" xfId="0" applyNumberFormat="1" applyFont="1" applyFill="1" applyBorder="1" applyAlignment="1">
      <alignment horizontal="distributed" vertical="center"/>
    </xf>
    <xf numFmtId="41" fontId="7" fillId="0" borderId="0" xfId="0" applyNumberFormat="1" applyFont="1" applyFill="1" applyAlignment="1">
      <alignment vertical="center"/>
    </xf>
    <xf numFmtId="0" fontId="7" fillId="0" borderId="20" xfId="0" applyNumberFormat="1" applyFont="1" applyFill="1" applyBorder="1" applyAlignment="1">
      <alignment vertical="center"/>
    </xf>
    <xf numFmtId="41" fontId="7" fillId="0" borderId="0" xfId="0" applyNumberFormat="1" applyFont="1" applyFill="1" applyAlignment="1">
      <alignment vertical="center" shrinkToFit="1"/>
    </xf>
    <xf numFmtId="41" fontId="7" fillId="0" borderId="13" xfId="0" applyNumberFormat="1" applyFont="1" applyFill="1" applyBorder="1" applyAlignment="1">
      <alignment vertical="center" shrinkToFit="1"/>
    </xf>
    <xf numFmtId="41" fontId="7" fillId="0" borderId="14" xfId="0" applyNumberFormat="1" applyFont="1" applyFill="1" applyBorder="1" applyAlignment="1">
      <alignment vertical="center" shrinkToFit="1"/>
    </xf>
    <xf numFmtId="41" fontId="7" fillId="0" borderId="24" xfId="0" applyNumberFormat="1" applyFont="1" applyFill="1" applyBorder="1" applyAlignment="1">
      <alignment horizontal="center" vertical="center" shrinkToFit="1"/>
    </xf>
    <xf numFmtId="41" fontId="7" fillId="0" borderId="12" xfId="0" applyNumberFormat="1" applyFont="1" applyFill="1" applyBorder="1" applyAlignment="1">
      <alignment vertical="center" shrinkToFit="1"/>
    </xf>
    <xf numFmtId="0" fontId="7" fillId="0" borderId="25" xfId="0" applyFont="1" applyFill="1" applyBorder="1" applyAlignment="1">
      <alignment horizontal="distributed" vertical="center"/>
    </xf>
    <xf numFmtId="0" fontId="7" fillId="0" borderId="16" xfId="0" applyNumberFormat="1" applyFont="1" applyFill="1" applyBorder="1" applyAlignment="1">
      <alignment vertical="center"/>
    </xf>
    <xf numFmtId="0" fontId="7" fillId="0" borderId="16" xfId="0" applyNumberFormat="1" applyFont="1" applyFill="1" applyBorder="1" applyAlignment="1">
      <alignment horizontal="center" vertical="center"/>
    </xf>
    <xf numFmtId="0" fontId="7" fillId="0" borderId="20" xfId="0" applyNumberFormat="1" applyFont="1" applyFill="1" applyBorder="1" applyAlignment="1">
      <alignment horizontal="center" vertical="center"/>
    </xf>
    <xf numFmtId="0" fontId="6" fillId="0" borderId="0" xfId="0" applyFont="1" applyFill="1" applyAlignment="1">
      <alignment vertical="center" shrinkToFit="1"/>
    </xf>
    <xf numFmtId="176" fontId="6" fillId="0" borderId="0" xfId="0" applyNumberFormat="1" applyFont="1" applyFill="1" applyBorder="1" applyAlignment="1">
      <alignment vertical="center"/>
    </xf>
    <xf numFmtId="0" fontId="7" fillId="0" borderId="26" xfId="0" applyFont="1" applyFill="1" applyBorder="1" applyAlignment="1">
      <alignment horizontal="distributed" vertical="center"/>
    </xf>
    <xf numFmtId="0" fontId="7" fillId="0" borderId="25" xfId="0" applyFont="1" applyFill="1" applyBorder="1" applyAlignment="1">
      <alignment horizontal="center" vertical="center" shrinkToFit="1"/>
    </xf>
    <xf numFmtId="0" fontId="7" fillId="0" borderId="25" xfId="0" applyFont="1" applyFill="1" applyBorder="1" applyAlignment="1">
      <alignment horizontal="distributed" vertical="center" wrapText="1"/>
    </xf>
    <xf numFmtId="41" fontId="7" fillId="0" borderId="27" xfId="0" applyNumberFormat="1" applyFont="1" applyFill="1" applyBorder="1" applyAlignment="1">
      <alignment horizontal="distributed" vertical="center"/>
    </xf>
    <xf numFmtId="0" fontId="7" fillId="0" borderId="28" xfId="0" applyFont="1" applyFill="1" applyBorder="1" applyAlignment="1">
      <alignment horizontal="center" vertical="center" shrinkToFit="1"/>
    </xf>
    <xf numFmtId="0" fontId="7" fillId="0" borderId="23" xfId="0" applyFont="1" applyFill="1" applyBorder="1" applyAlignment="1">
      <alignment horizontal="center" vertical="center" shrinkToFit="1"/>
    </xf>
    <xf numFmtId="0" fontId="7" fillId="0" borderId="19" xfId="0" applyFont="1" applyFill="1" applyBorder="1" applyAlignment="1">
      <alignment horizontal="left" vertical="center" wrapText="1"/>
    </xf>
    <xf numFmtId="0" fontId="7" fillId="0" borderId="0" xfId="0" applyFont="1" applyFill="1" applyAlignment="1">
      <alignment vertical="center" shrinkToFit="1"/>
    </xf>
    <xf numFmtId="181" fontId="6" fillId="0" borderId="0" xfId="0" applyNumberFormat="1" applyFont="1" applyFill="1" applyAlignment="1">
      <alignment vertical="center" shrinkToFit="1"/>
    </xf>
    <xf numFmtId="49" fontId="7" fillId="0" borderId="12" xfId="0" applyNumberFormat="1" applyFont="1" applyFill="1" applyBorder="1" applyAlignment="1">
      <alignment horizontal="center" vertical="center"/>
    </xf>
    <xf numFmtId="49" fontId="7" fillId="0" borderId="13" xfId="0" applyNumberFormat="1" applyFont="1" applyFill="1" applyBorder="1" applyAlignment="1">
      <alignment horizontal="center" vertical="center"/>
    </xf>
    <xf numFmtId="49" fontId="7" fillId="0" borderId="14" xfId="0" applyNumberFormat="1" applyFont="1" applyFill="1" applyBorder="1" applyAlignment="1">
      <alignment horizontal="center" vertical="center"/>
    </xf>
    <xf numFmtId="0" fontId="7" fillId="0" borderId="24" xfId="0" applyFont="1" applyFill="1" applyBorder="1" applyAlignment="1">
      <alignment horizontal="center" vertical="center"/>
    </xf>
    <xf numFmtId="181" fontId="7" fillId="0" borderId="0" xfId="0" applyNumberFormat="1" applyFont="1" applyFill="1" applyAlignment="1">
      <alignment vertical="center"/>
    </xf>
    <xf numFmtId="0" fontId="7" fillId="0" borderId="29" xfId="0" applyFont="1" applyFill="1" applyBorder="1" applyAlignment="1">
      <alignment vertical="center"/>
    </xf>
    <xf numFmtId="0" fontId="7" fillId="0" borderId="30" xfId="0" applyFont="1" applyFill="1" applyBorder="1" applyAlignment="1">
      <alignment vertical="center"/>
    </xf>
    <xf numFmtId="0" fontId="7" fillId="0" borderId="31" xfId="0" applyFont="1" applyFill="1" applyBorder="1" applyAlignment="1">
      <alignment horizontal="distributed" vertical="center"/>
    </xf>
    <xf numFmtId="0" fontId="7" fillId="0" borderId="32" xfId="0" applyFont="1" applyFill="1" applyBorder="1" applyAlignment="1">
      <alignment horizontal="distributed" vertical="center"/>
    </xf>
    <xf numFmtId="0" fontId="7" fillId="0" borderId="33" xfId="0" applyFont="1" applyFill="1" applyBorder="1" applyAlignment="1">
      <alignment vertical="center"/>
    </xf>
    <xf numFmtId="0" fontId="7" fillId="0" borderId="34" xfId="0" applyFont="1" applyFill="1" applyBorder="1" applyAlignment="1">
      <alignment horizontal="distributed" vertical="center"/>
    </xf>
    <xf numFmtId="0" fontId="6" fillId="33" borderId="0" xfId="0" applyFont="1" applyFill="1" applyAlignment="1">
      <alignment vertical="center"/>
    </xf>
    <xf numFmtId="0" fontId="7" fillId="33" borderId="0" xfId="0" applyFont="1" applyFill="1" applyAlignment="1">
      <alignment vertical="center" wrapText="1"/>
    </xf>
    <xf numFmtId="0" fontId="6" fillId="33" borderId="0" xfId="0" applyFont="1" applyFill="1" applyAlignment="1">
      <alignment vertical="center" wrapText="1"/>
    </xf>
    <xf numFmtId="0" fontId="8" fillId="33" borderId="0" xfId="0" applyFont="1" applyFill="1" applyAlignment="1">
      <alignment vertical="center"/>
    </xf>
    <xf numFmtId="0" fontId="7" fillId="33" borderId="0" xfId="0" applyFont="1" applyFill="1" applyAlignment="1">
      <alignment vertical="center"/>
    </xf>
    <xf numFmtId="0" fontId="7" fillId="33" borderId="0" xfId="0" applyFont="1" applyFill="1" applyBorder="1" applyAlignment="1">
      <alignment vertical="center"/>
    </xf>
    <xf numFmtId="0" fontId="7" fillId="33" borderId="0" xfId="0" applyFont="1" applyFill="1" applyBorder="1" applyAlignment="1">
      <alignment vertical="center" shrinkToFit="1"/>
    </xf>
    <xf numFmtId="0" fontId="8" fillId="33" borderId="0" xfId="0" applyFont="1" applyFill="1" applyBorder="1" applyAlignment="1">
      <alignment vertical="center"/>
    </xf>
    <xf numFmtId="0" fontId="7" fillId="33" borderId="0" xfId="0" applyFont="1" applyFill="1" applyBorder="1" applyAlignment="1">
      <alignment vertical="center" wrapText="1"/>
    </xf>
    <xf numFmtId="0" fontId="7" fillId="33" borderId="0" xfId="0" applyFont="1" applyFill="1" applyBorder="1" applyAlignment="1">
      <alignment horizontal="left" vertical="center" wrapText="1"/>
    </xf>
    <xf numFmtId="0" fontId="7" fillId="33" borderId="0" xfId="0" applyFont="1" applyFill="1" applyBorder="1" applyAlignment="1">
      <alignment horizontal="center" vertical="center"/>
    </xf>
    <xf numFmtId="0" fontId="10" fillId="33" borderId="0" xfId="0" applyFont="1" applyFill="1" applyAlignment="1">
      <alignment vertical="center"/>
    </xf>
    <xf numFmtId="0" fontId="7" fillId="33" borderId="0" xfId="0" applyFont="1" applyFill="1" applyBorder="1" applyAlignment="1">
      <alignment/>
    </xf>
    <xf numFmtId="0" fontId="10" fillId="33" borderId="35" xfId="0" applyFont="1" applyFill="1" applyBorder="1" applyAlignment="1">
      <alignment vertical="center"/>
    </xf>
    <xf numFmtId="0" fontId="10" fillId="33" borderId="0" xfId="0" applyFont="1" applyFill="1" applyBorder="1" applyAlignment="1">
      <alignment vertical="center"/>
    </xf>
    <xf numFmtId="0" fontId="7" fillId="33" borderId="36" xfId="0" applyFont="1" applyFill="1" applyBorder="1" applyAlignment="1">
      <alignment horizontal="left" vertical="center"/>
    </xf>
    <xf numFmtId="0" fontId="7" fillId="33" borderId="37" xfId="0" applyFont="1" applyFill="1" applyBorder="1" applyAlignment="1">
      <alignment horizontal="left" vertical="center"/>
    </xf>
    <xf numFmtId="0" fontId="7" fillId="33" borderId="38" xfId="0" applyFont="1" applyFill="1" applyBorder="1" applyAlignment="1">
      <alignment horizontal="left" vertical="center"/>
    </xf>
    <xf numFmtId="0" fontId="7" fillId="0" borderId="26" xfId="0" applyFont="1" applyFill="1" applyBorder="1" applyAlignment="1">
      <alignment vertical="center" shrinkToFit="1"/>
    </xf>
    <xf numFmtId="0" fontId="7" fillId="0" borderId="0" xfId="0" applyFont="1" applyFill="1" applyBorder="1" applyAlignment="1">
      <alignment horizontal="left" vertical="center" wrapText="1"/>
    </xf>
    <xf numFmtId="38" fontId="15" fillId="0" borderId="0" xfId="51" applyFont="1" applyAlignment="1">
      <alignment vertical="center"/>
    </xf>
    <xf numFmtId="38" fontId="6" fillId="0" borderId="0" xfId="51" applyFont="1" applyAlignment="1">
      <alignment vertical="center"/>
    </xf>
    <xf numFmtId="38" fontId="8" fillId="0" borderId="0" xfId="51" applyFont="1" applyAlignment="1">
      <alignment vertical="center"/>
    </xf>
    <xf numFmtId="38" fontId="9" fillId="0" borderId="0" xfId="51" applyFont="1" applyAlignment="1">
      <alignment vertical="center"/>
    </xf>
    <xf numFmtId="38" fontId="8" fillId="0" borderId="0" xfId="51" applyFont="1" applyFill="1" applyBorder="1" applyAlignment="1">
      <alignment vertical="center"/>
    </xf>
    <xf numFmtId="0" fontId="55" fillId="0" borderId="0" xfId="0" applyFont="1" applyBorder="1" applyAlignment="1">
      <alignment vertical="center"/>
    </xf>
    <xf numFmtId="0" fontId="7" fillId="0" borderId="0" xfId="0" applyFont="1" applyFill="1" applyBorder="1" applyAlignment="1">
      <alignment horizontal="distributed" vertical="center"/>
    </xf>
    <xf numFmtId="0" fontId="6" fillId="0" borderId="0" xfId="0" applyFont="1" applyFill="1" applyBorder="1" applyAlignment="1">
      <alignment horizontal="right" vertical="center"/>
    </xf>
    <xf numFmtId="0" fontId="7" fillId="33" borderId="0" xfId="0" applyFont="1" applyFill="1" applyAlignment="1">
      <alignment horizontal="left" vertical="center" wrapText="1"/>
    </xf>
    <xf numFmtId="0" fontId="7" fillId="33" borderId="39" xfId="0" applyFont="1" applyFill="1" applyBorder="1" applyAlignment="1">
      <alignment horizontal="left" vertical="center"/>
    </xf>
    <xf numFmtId="0" fontId="7" fillId="33" borderId="40" xfId="0" applyFont="1" applyFill="1" applyBorder="1" applyAlignment="1">
      <alignment horizontal="left" vertical="center"/>
    </xf>
    <xf numFmtId="0" fontId="7" fillId="33" borderId="41" xfId="0" applyFont="1" applyFill="1" applyBorder="1" applyAlignment="1">
      <alignment horizontal="left" vertical="center"/>
    </xf>
    <xf numFmtId="0" fontId="8" fillId="33" borderId="0" xfId="0" applyFont="1" applyFill="1" applyBorder="1" applyAlignment="1">
      <alignment horizontal="left" vertical="center"/>
    </xf>
    <xf numFmtId="0" fontId="7" fillId="33" borderId="42" xfId="0" applyFont="1" applyFill="1" applyBorder="1" applyAlignment="1">
      <alignment horizontal="distributed" vertical="center"/>
    </xf>
    <xf numFmtId="0" fontId="0" fillId="0" borderId="0" xfId="0" applyFont="1" applyAlignment="1">
      <alignment horizontal="left" vertical="center" wrapText="1"/>
    </xf>
    <xf numFmtId="0" fontId="7" fillId="33" borderId="43" xfId="0" applyFont="1" applyFill="1" applyBorder="1" applyAlignment="1">
      <alignment vertical="center"/>
    </xf>
    <xf numFmtId="0" fontId="7" fillId="33" borderId="44" xfId="0" applyFont="1" applyFill="1" applyBorder="1" applyAlignment="1">
      <alignment vertical="center"/>
    </xf>
    <xf numFmtId="0" fontId="7" fillId="33" borderId="45" xfId="0" applyFont="1" applyFill="1" applyBorder="1" applyAlignment="1">
      <alignment vertical="center"/>
    </xf>
    <xf numFmtId="0" fontId="6" fillId="33" borderId="0" xfId="0" applyFont="1" applyFill="1" applyBorder="1" applyAlignment="1">
      <alignment vertical="center"/>
    </xf>
    <xf numFmtId="0" fontId="7" fillId="33" borderId="26" xfId="0" applyFont="1" applyFill="1" applyBorder="1" applyAlignment="1">
      <alignment horizontal="center" vertical="center"/>
    </xf>
    <xf numFmtId="0" fontId="16" fillId="0" borderId="0" xfId="0" applyFont="1" applyAlignment="1">
      <alignment/>
    </xf>
    <xf numFmtId="0" fontId="0" fillId="0" borderId="0" xfId="0" applyFont="1" applyAlignment="1">
      <alignment/>
    </xf>
    <xf numFmtId="0" fontId="0" fillId="0" borderId="0" xfId="62" applyFont="1">
      <alignment/>
      <protection/>
    </xf>
    <xf numFmtId="0" fontId="0" fillId="0" borderId="0" xfId="0" applyFont="1" applyAlignment="1">
      <alignment vertical="center"/>
    </xf>
    <xf numFmtId="0" fontId="56" fillId="0" borderId="26" xfId="63" applyFont="1" applyBorder="1">
      <alignment vertical="center"/>
      <protection/>
    </xf>
    <xf numFmtId="0" fontId="56" fillId="0" borderId="26" xfId="63" applyFont="1" applyBorder="1" applyAlignment="1">
      <alignment horizontal="center" vertical="center"/>
      <protection/>
    </xf>
    <xf numFmtId="3" fontId="56" fillId="0" borderId="26" xfId="63" applyNumberFormat="1" applyFont="1" applyBorder="1">
      <alignment vertical="center"/>
      <protection/>
    </xf>
    <xf numFmtId="206" fontId="56" fillId="0" borderId="26" xfId="63" applyNumberFormat="1" applyFont="1" applyBorder="1">
      <alignment vertical="center"/>
      <protection/>
    </xf>
    <xf numFmtId="206" fontId="56" fillId="0" borderId="26" xfId="63" applyNumberFormat="1" applyFont="1" applyBorder="1" applyAlignment="1">
      <alignment vertical="center"/>
      <protection/>
    </xf>
    <xf numFmtId="0" fontId="0" fillId="0" borderId="0" xfId="0" applyFont="1" applyBorder="1" applyAlignment="1">
      <alignment vertical="center"/>
    </xf>
    <xf numFmtId="3" fontId="0" fillId="0" borderId="0" xfId="0" applyNumberFormat="1" applyFont="1" applyBorder="1" applyAlignment="1">
      <alignment vertical="center"/>
    </xf>
    <xf numFmtId="206" fontId="0" fillId="0" borderId="0" xfId="0" applyNumberFormat="1" applyFont="1" applyBorder="1" applyAlignment="1">
      <alignment vertical="center"/>
    </xf>
    <xf numFmtId="0" fontId="0" fillId="0" borderId="26" xfId="0" applyFont="1" applyBorder="1" applyAlignment="1">
      <alignment horizontal="center" vertical="center"/>
    </xf>
    <xf numFmtId="0" fontId="0" fillId="0" borderId="26" xfId="0" applyFont="1" applyBorder="1" applyAlignment="1">
      <alignment horizontal="right" vertical="center"/>
    </xf>
    <xf numFmtId="0" fontId="0" fillId="0" borderId="26" xfId="0" applyFont="1" applyBorder="1" applyAlignment="1">
      <alignment vertical="center"/>
    </xf>
    <xf numFmtId="0" fontId="0" fillId="0" borderId="46" xfId="0" applyFont="1" applyBorder="1" applyAlignment="1">
      <alignment horizontal="right" vertical="center"/>
    </xf>
    <xf numFmtId="0" fontId="0" fillId="0" borderId="47" xfId="0" applyFont="1" applyBorder="1" applyAlignment="1">
      <alignment horizontal="right" vertical="center"/>
    </xf>
    <xf numFmtId="0" fontId="9" fillId="0" borderId="0" xfId="0" applyFont="1" applyAlignment="1">
      <alignment vertical="center"/>
    </xf>
    <xf numFmtId="0" fontId="55" fillId="0" borderId="0" xfId="0" applyFont="1" applyAlignment="1">
      <alignment vertical="center"/>
    </xf>
    <xf numFmtId="0" fontId="0" fillId="0" borderId="46" xfId="0" applyFont="1" applyBorder="1" applyAlignment="1">
      <alignment vertical="center"/>
    </xf>
    <xf numFmtId="0" fontId="0" fillId="0" borderId="48" xfId="0" applyFont="1" applyBorder="1" applyAlignment="1">
      <alignment vertical="center"/>
    </xf>
    <xf numFmtId="0" fontId="0" fillId="0" borderId="24" xfId="0" applyFont="1" applyBorder="1" applyAlignment="1">
      <alignment vertical="center"/>
    </xf>
    <xf numFmtId="0" fontId="0" fillId="0" borderId="49" xfId="0" applyFont="1" applyBorder="1" applyAlignment="1">
      <alignment vertical="center"/>
    </xf>
    <xf numFmtId="0" fontId="0" fillId="0" borderId="18" xfId="0" applyFont="1" applyBorder="1" applyAlignment="1">
      <alignment vertical="center"/>
    </xf>
    <xf numFmtId="0" fontId="0" fillId="0" borderId="50" xfId="0" applyFont="1" applyBorder="1" applyAlignment="1">
      <alignment vertical="center"/>
    </xf>
    <xf numFmtId="0" fontId="0" fillId="0" borderId="49" xfId="0" applyFont="1" applyBorder="1" applyAlignment="1">
      <alignment horizontal="center" vertical="center"/>
    </xf>
    <xf numFmtId="0" fontId="0" fillId="0" borderId="51" xfId="0" applyFont="1" applyBorder="1" applyAlignment="1">
      <alignment vertical="center"/>
    </xf>
    <xf numFmtId="0" fontId="55" fillId="0" borderId="0" xfId="0" applyFont="1" applyFill="1" applyBorder="1" applyAlignment="1">
      <alignment vertical="center"/>
    </xf>
    <xf numFmtId="0" fontId="57" fillId="0" borderId="0" xfId="0" applyFont="1" applyFill="1" applyBorder="1" applyAlignment="1">
      <alignment vertical="center"/>
    </xf>
    <xf numFmtId="41" fontId="7" fillId="0" borderId="52" xfId="0" applyNumberFormat="1" applyFont="1" applyFill="1" applyBorder="1" applyAlignment="1">
      <alignment vertical="center"/>
    </xf>
    <xf numFmtId="41" fontId="7" fillId="0" borderId="53" xfId="0" applyNumberFormat="1" applyFont="1" applyFill="1" applyBorder="1" applyAlignment="1">
      <alignment vertical="center"/>
    </xf>
    <xf numFmtId="0" fontId="7" fillId="0" borderId="0" xfId="0" applyFont="1" applyFill="1" applyAlignment="1" applyProtection="1">
      <alignment vertical="center"/>
      <protection locked="0"/>
    </xf>
    <xf numFmtId="41" fontId="7" fillId="0" borderId="10" xfId="0" applyNumberFormat="1" applyFont="1" applyFill="1" applyBorder="1" applyAlignment="1">
      <alignment horizontal="distributed" vertical="center"/>
    </xf>
    <xf numFmtId="3" fontId="0" fillId="0" borderId="26" xfId="0" applyNumberFormat="1" applyFont="1" applyBorder="1" applyAlignment="1">
      <alignment vertical="center"/>
    </xf>
    <xf numFmtId="187" fontId="0" fillId="0" borderId="26" xfId="0" applyNumberFormat="1" applyFont="1" applyBorder="1" applyAlignment="1">
      <alignment vertical="center"/>
    </xf>
    <xf numFmtId="3" fontId="0" fillId="0" borderId="46" xfId="0" applyNumberFormat="1" applyFont="1" applyBorder="1" applyAlignment="1">
      <alignment vertical="center"/>
    </xf>
    <xf numFmtId="3" fontId="0" fillId="0" borderId="47" xfId="0" applyNumberFormat="1" applyFont="1" applyBorder="1" applyAlignment="1">
      <alignment vertical="center"/>
    </xf>
    <xf numFmtId="184" fontId="7" fillId="0" borderId="52" xfId="0" applyNumberFormat="1" applyFont="1" applyFill="1" applyBorder="1" applyAlignment="1">
      <alignment vertical="center"/>
    </xf>
    <xf numFmtId="0" fontId="6" fillId="0" borderId="19" xfId="0" applyFont="1" applyFill="1" applyBorder="1" applyAlignment="1">
      <alignment horizontal="center" vertical="center"/>
    </xf>
    <xf numFmtId="0" fontId="6" fillId="0" borderId="17" xfId="0" applyFont="1" applyFill="1" applyBorder="1" applyAlignment="1">
      <alignment horizontal="center" vertical="center"/>
    </xf>
    <xf numFmtId="0" fontId="9" fillId="0" borderId="26" xfId="0" applyFont="1" applyFill="1" applyBorder="1" applyAlignment="1">
      <alignment horizontal="distributed" vertical="center" wrapText="1"/>
    </xf>
    <xf numFmtId="0" fontId="7" fillId="0" borderId="54" xfId="51" applyNumberFormat="1" applyFont="1" applyFill="1" applyBorder="1" applyAlignment="1">
      <alignment horizontal="center" vertical="center" shrinkToFit="1"/>
    </xf>
    <xf numFmtId="0" fontId="7" fillId="0" borderId="25" xfId="51" applyNumberFormat="1" applyFont="1" applyFill="1" applyBorder="1" applyAlignment="1">
      <alignment horizontal="center" vertical="center" shrinkToFit="1"/>
    </xf>
    <xf numFmtId="0" fontId="7" fillId="0" borderId="23" xfId="51" applyNumberFormat="1" applyFont="1" applyFill="1" applyBorder="1" applyAlignment="1">
      <alignment horizontal="center" vertical="center" shrinkToFit="1"/>
    </xf>
    <xf numFmtId="38" fontId="8" fillId="0" borderId="0" xfId="51" applyFont="1" applyFill="1" applyAlignment="1">
      <alignment vertical="center"/>
    </xf>
    <xf numFmtId="38" fontId="6" fillId="0" borderId="0" xfId="51" applyFont="1" applyFill="1" applyAlignment="1">
      <alignment vertical="center"/>
    </xf>
    <xf numFmtId="38" fontId="7" fillId="0" borderId="0" xfId="51" applyFont="1" applyFill="1" applyAlignment="1">
      <alignment vertical="center"/>
    </xf>
    <xf numFmtId="38" fontId="7" fillId="0" borderId="23" xfId="51" applyFont="1" applyFill="1" applyBorder="1" applyAlignment="1">
      <alignment horizontal="distributed" vertical="center"/>
    </xf>
    <xf numFmtId="38" fontId="7" fillId="0" borderId="54" xfId="51" applyFont="1" applyFill="1" applyBorder="1" applyAlignment="1">
      <alignment horizontal="center" vertical="center" wrapText="1" shrinkToFit="1"/>
    </xf>
    <xf numFmtId="38" fontId="7" fillId="0" borderId="25" xfId="51" applyFont="1" applyFill="1" applyBorder="1" applyAlignment="1">
      <alignment horizontal="center" vertical="center" wrapText="1" shrinkToFit="1"/>
    </xf>
    <xf numFmtId="38" fontId="7" fillId="0" borderId="25" xfId="51" applyFont="1" applyFill="1" applyBorder="1" applyAlignment="1">
      <alignment horizontal="center" vertical="center" wrapText="1"/>
    </xf>
    <xf numFmtId="38" fontId="7" fillId="0" borderId="23" xfId="51" applyFont="1" applyFill="1" applyBorder="1" applyAlignment="1">
      <alignment horizontal="center" vertical="center" wrapText="1" shrinkToFit="1"/>
    </xf>
    <xf numFmtId="38" fontId="7" fillId="0" borderId="55" xfId="51" applyFont="1" applyFill="1" applyBorder="1" applyAlignment="1">
      <alignment vertical="center"/>
    </xf>
    <xf numFmtId="38" fontId="7" fillId="0" borderId="20" xfId="51" applyFont="1" applyFill="1" applyBorder="1" applyAlignment="1">
      <alignment vertical="center"/>
    </xf>
    <xf numFmtId="38" fontId="9" fillId="0" borderId="54" xfId="51" applyFont="1" applyFill="1" applyBorder="1" applyAlignment="1">
      <alignment horizontal="center" vertical="center" wrapText="1" shrinkToFit="1"/>
    </xf>
    <xf numFmtId="38" fontId="9" fillId="0" borderId="25" xfId="51" applyFont="1" applyFill="1" applyBorder="1" applyAlignment="1">
      <alignment horizontal="center" vertical="center" wrapText="1" shrinkToFit="1"/>
    </xf>
    <xf numFmtId="38" fontId="9" fillId="0" borderId="23" xfId="51" applyFont="1" applyFill="1" applyBorder="1" applyAlignment="1">
      <alignment horizontal="center" vertical="center" wrapText="1" shrinkToFit="1"/>
    </xf>
    <xf numFmtId="41" fontId="6" fillId="0" borderId="0" xfId="51" applyNumberFormat="1" applyFont="1" applyFill="1" applyAlignment="1">
      <alignment vertical="center"/>
    </xf>
    <xf numFmtId="0" fontId="7" fillId="0" borderId="54" xfId="51" applyNumberFormat="1" applyFont="1" applyFill="1" applyBorder="1" applyAlignment="1">
      <alignment horizontal="center" vertical="center" wrapText="1" shrinkToFit="1"/>
    </xf>
    <xf numFmtId="0" fontId="7" fillId="0" borderId="25" xfId="51" applyNumberFormat="1" applyFont="1" applyFill="1" applyBorder="1" applyAlignment="1">
      <alignment horizontal="center" vertical="center" wrapText="1" shrinkToFit="1"/>
    </xf>
    <xf numFmtId="0" fontId="7" fillId="0" borderId="23" xfId="51" applyNumberFormat="1" applyFont="1" applyFill="1" applyBorder="1" applyAlignment="1">
      <alignment horizontal="center" vertical="center" wrapText="1" shrinkToFit="1"/>
    </xf>
    <xf numFmtId="0" fontId="7" fillId="0" borderId="28" xfId="51" applyNumberFormat="1" applyFont="1" applyFill="1" applyBorder="1" applyAlignment="1">
      <alignment horizontal="center" vertical="center" wrapText="1" shrinkToFit="1"/>
    </xf>
    <xf numFmtId="0" fontId="7" fillId="0" borderId="55" xfId="51" applyNumberFormat="1" applyFont="1" applyFill="1" applyBorder="1" applyAlignment="1">
      <alignment vertical="center"/>
    </xf>
    <xf numFmtId="0" fontId="7" fillId="0" borderId="16" xfId="51" applyNumberFormat="1" applyFont="1" applyFill="1" applyBorder="1" applyAlignment="1">
      <alignment vertical="center"/>
    </xf>
    <xf numFmtId="0" fontId="7" fillId="0" borderId="23" xfId="51" applyNumberFormat="1" applyFont="1" applyFill="1" applyBorder="1" applyAlignment="1">
      <alignment horizontal="center" vertical="center"/>
    </xf>
    <xf numFmtId="0" fontId="7" fillId="0" borderId="21" xfId="51" applyNumberFormat="1" applyFont="1" applyFill="1" applyBorder="1" applyAlignment="1">
      <alignment horizontal="center" vertical="center"/>
    </xf>
    <xf numFmtId="0" fontId="6" fillId="0" borderId="13" xfId="0" applyFont="1" applyFill="1" applyBorder="1" applyAlignment="1">
      <alignment horizontal="center" vertical="center"/>
    </xf>
    <xf numFmtId="0" fontId="6" fillId="0" borderId="46" xfId="0" applyFont="1" applyFill="1" applyBorder="1" applyAlignment="1">
      <alignment horizontal="center" vertical="center"/>
    </xf>
    <xf numFmtId="0" fontId="6" fillId="0" borderId="12" xfId="0" applyFont="1" applyFill="1" applyBorder="1" applyAlignment="1">
      <alignment horizontal="center" vertical="center"/>
    </xf>
    <xf numFmtId="0" fontId="7" fillId="0" borderId="14" xfId="0" applyNumberFormat="1" applyFont="1" applyFill="1" applyBorder="1" applyAlignment="1">
      <alignment horizontal="distributed" vertical="center"/>
    </xf>
    <xf numFmtId="38" fontId="9" fillId="0" borderId="26" xfId="51" applyFont="1" applyBorder="1" applyAlignment="1">
      <alignment horizontal="center" vertical="center"/>
    </xf>
    <xf numFmtId="38" fontId="9" fillId="0" borderId="46" xfId="51" applyFont="1" applyBorder="1" applyAlignment="1">
      <alignment horizontal="center" vertical="center"/>
    </xf>
    <xf numFmtId="38" fontId="9" fillId="0" borderId="13" xfId="51" applyFont="1" applyBorder="1" applyAlignment="1">
      <alignment horizontal="center" vertical="center"/>
    </xf>
    <xf numFmtId="38" fontId="13" fillId="0" borderId="0" xfId="51" applyFont="1" applyAlignment="1">
      <alignment vertical="center"/>
    </xf>
    <xf numFmtId="38" fontId="9" fillId="0" borderId="24" xfId="51" applyFont="1" applyBorder="1" applyAlignment="1">
      <alignment horizontal="center" vertical="center"/>
    </xf>
    <xf numFmtId="0" fontId="7" fillId="33" borderId="51" xfId="0" applyFont="1" applyFill="1" applyBorder="1" applyAlignment="1">
      <alignment horizontal="left" vertical="center"/>
    </xf>
    <xf numFmtId="0" fontId="7" fillId="33" borderId="26" xfId="0" applyFont="1" applyFill="1" applyBorder="1" applyAlignment="1">
      <alignment horizontal="center" vertical="center" wrapText="1"/>
    </xf>
    <xf numFmtId="0" fontId="7" fillId="33" borderId="56" xfId="0" applyFont="1" applyFill="1" applyBorder="1" applyAlignment="1">
      <alignment horizontal="left" vertical="center" wrapText="1"/>
    </xf>
    <xf numFmtId="0" fontId="7" fillId="0" borderId="23" xfId="0" applyFont="1" applyFill="1" applyBorder="1" applyAlignment="1">
      <alignment horizontal="center" vertical="center" wrapText="1"/>
    </xf>
    <xf numFmtId="0" fontId="6" fillId="33" borderId="0" xfId="0" applyNumberFormat="1" applyFont="1" applyFill="1" applyBorder="1" applyAlignment="1">
      <alignment vertical="center"/>
    </xf>
    <xf numFmtId="0" fontId="7" fillId="0" borderId="24" xfId="0" applyFont="1" applyFill="1" applyBorder="1" applyAlignment="1">
      <alignment vertical="center"/>
    </xf>
    <xf numFmtId="0" fontId="7" fillId="33" borderId="56" xfId="0" applyFont="1" applyFill="1" applyBorder="1" applyAlignment="1">
      <alignment vertical="center"/>
    </xf>
    <xf numFmtId="0" fontId="7" fillId="33" borderId="57" xfId="0" applyFont="1" applyFill="1" applyBorder="1" applyAlignment="1">
      <alignment vertical="center"/>
    </xf>
    <xf numFmtId="0" fontId="7" fillId="33" borderId="35" xfId="0" applyFont="1" applyFill="1" applyBorder="1" applyAlignment="1">
      <alignment vertical="center"/>
    </xf>
    <xf numFmtId="0" fontId="9" fillId="33" borderId="0" xfId="0" applyFont="1" applyFill="1" applyBorder="1" applyAlignment="1">
      <alignment vertical="center"/>
    </xf>
    <xf numFmtId="0" fontId="9" fillId="33" borderId="35" xfId="0" applyFont="1" applyFill="1" applyBorder="1" applyAlignment="1">
      <alignment vertical="center"/>
    </xf>
    <xf numFmtId="0" fontId="7" fillId="33" borderId="50" xfId="0" applyFont="1" applyFill="1" applyBorder="1" applyAlignment="1">
      <alignment horizontal="left" vertical="center"/>
    </xf>
    <xf numFmtId="0" fontId="9" fillId="33" borderId="58" xfId="0" applyFont="1" applyFill="1" applyBorder="1" applyAlignment="1">
      <alignment vertical="center"/>
    </xf>
    <xf numFmtId="0" fontId="9" fillId="33" borderId="59" xfId="0" applyFont="1" applyFill="1" applyBorder="1" applyAlignment="1">
      <alignment vertical="center"/>
    </xf>
    <xf numFmtId="0" fontId="7" fillId="33" borderId="56" xfId="0" applyFont="1" applyFill="1" applyBorder="1" applyAlignment="1">
      <alignment horizontal="center" vertical="center" wrapText="1"/>
    </xf>
    <xf numFmtId="0" fontId="7" fillId="33" borderId="56" xfId="0" applyFont="1" applyFill="1" applyBorder="1" applyAlignment="1">
      <alignment horizontal="center" vertical="center"/>
    </xf>
    <xf numFmtId="0" fontId="0" fillId="0" borderId="56" xfId="0" applyFont="1" applyBorder="1" applyAlignment="1">
      <alignment horizontal="center" vertical="center"/>
    </xf>
    <xf numFmtId="0" fontId="7" fillId="33" borderId="60" xfId="0" applyFont="1" applyFill="1" applyBorder="1" applyAlignment="1">
      <alignment vertical="center"/>
    </xf>
    <xf numFmtId="0" fontId="7" fillId="33" borderId="40" xfId="0" applyFont="1" applyFill="1" applyBorder="1" applyAlignment="1">
      <alignment vertical="center"/>
    </xf>
    <xf numFmtId="0" fontId="7" fillId="33" borderId="37" xfId="0" applyFont="1" applyFill="1" applyBorder="1" applyAlignment="1">
      <alignment vertical="center"/>
    </xf>
    <xf numFmtId="0" fontId="7" fillId="34" borderId="37" xfId="0" applyFont="1" applyFill="1" applyBorder="1" applyAlignment="1">
      <alignment horizontal="left" vertical="center"/>
    </xf>
    <xf numFmtId="0" fontId="7" fillId="34" borderId="61" xfId="0" applyFont="1" applyFill="1" applyBorder="1" applyAlignment="1">
      <alignment vertical="center"/>
    </xf>
    <xf numFmtId="0" fontId="7" fillId="34" borderId="30" xfId="0" applyFont="1" applyFill="1" applyBorder="1" applyAlignment="1">
      <alignment vertical="center"/>
    </xf>
    <xf numFmtId="0" fontId="7" fillId="34" borderId="32" xfId="0" applyFont="1" applyFill="1" applyBorder="1" applyAlignment="1">
      <alignment vertical="center"/>
    </xf>
    <xf numFmtId="0" fontId="7" fillId="33" borderId="58" xfId="0" applyFont="1" applyFill="1" applyBorder="1" applyAlignment="1">
      <alignment vertical="center"/>
    </xf>
    <xf numFmtId="0" fontId="7" fillId="0" borderId="13" xfId="0" applyFont="1" applyFill="1" applyBorder="1" applyAlignment="1">
      <alignment vertical="center"/>
    </xf>
    <xf numFmtId="41" fontId="7" fillId="0" borderId="23" xfId="0" applyNumberFormat="1" applyFont="1" applyFill="1" applyBorder="1" applyAlignment="1">
      <alignment vertical="center"/>
    </xf>
    <xf numFmtId="0" fontId="7" fillId="0" borderId="62" xfId="0" applyFont="1" applyFill="1" applyBorder="1" applyAlignment="1">
      <alignment vertical="center"/>
    </xf>
    <xf numFmtId="181" fontId="7" fillId="0" borderId="63" xfId="0" applyNumberFormat="1" applyFont="1" applyFill="1" applyBorder="1" applyAlignment="1">
      <alignment vertical="center"/>
    </xf>
    <xf numFmtId="181" fontId="7" fillId="0" borderId="52" xfId="0" applyNumberFormat="1" applyFont="1" applyFill="1" applyBorder="1" applyAlignment="1">
      <alignment vertical="center"/>
    </xf>
    <xf numFmtId="181" fontId="7" fillId="0" borderId="16" xfId="0" applyNumberFormat="1" applyFont="1" applyFill="1" applyBorder="1" applyAlignment="1">
      <alignment vertical="center"/>
    </xf>
    <xf numFmtId="181" fontId="7" fillId="0" borderId="53" xfId="0" applyNumberFormat="1" applyFont="1" applyFill="1" applyBorder="1" applyAlignment="1">
      <alignment vertical="center"/>
    </xf>
    <xf numFmtId="181" fontId="7" fillId="0" borderId="20" xfId="0" applyNumberFormat="1" applyFont="1" applyFill="1" applyBorder="1" applyAlignment="1">
      <alignment vertical="center"/>
    </xf>
    <xf numFmtId="181" fontId="7" fillId="0" borderId="64" xfId="0" applyNumberFormat="1" applyFont="1" applyFill="1" applyBorder="1" applyAlignment="1">
      <alignment vertical="center"/>
    </xf>
    <xf numFmtId="181" fontId="7" fillId="0" borderId="25" xfId="0" applyNumberFormat="1" applyFont="1" applyFill="1" applyBorder="1" applyAlignment="1">
      <alignment vertical="center"/>
    </xf>
    <xf numFmtId="181" fontId="7" fillId="0" borderId="23" xfId="0" applyNumberFormat="1" applyFont="1" applyFill="1" applyBorder="1" applyAlignment="1">
      <alignment vertical="center"/>
    </xf>
    <xf numFmtId="181" fontId="7" fillId="0" borderId="65" xfId="0" applyNumberFormat="1" applyFont="1" applyFill="1" applyBorder="1" applyAlignment="1">
      <alignment vertical="center"/>
    </xf>
    <xf numFmtId="181" fontId="7" fillId="0" borderId="10" xfId="0" applyNumberFormat="1" applyFont="1" applyFill="1" applyBorder="1" applyAlignment="1">
      <alignment vertical="center" shrinkToFit="1"/>
    </xf>
    <xf numFmtId="181" fontId="7" fillId="0" borderId="10" xfId="0" applyNumberFormat="1" applyFont="1" applyFill="1" applyBorder="1" applyAlignment="1">
      <alignment vertical="center"/>
    </xf>
    <xf numFmtId="181" fontId="7" fillId="0" borderId="15" xfId="0" applyNumberFormat="1" applyFont="1" applyFill="1" applyBorder="1" applyAlignment="1">
      <alignment vertical="center"/>
    </xf>
    <xf numFmtId="184" fontId="7" fillId="0" borderId="53" xfId="0" applyNumberFormat="1" applyFont="1" applyFill="1" applyBorder="1" applyAlignment="1">
      <alignment vertical="center"/>
    </xf>
    <xf numFmtId="181" fontId="7" fillId="0" borderId="54" xfId="0" applyNumberFormat="1" applyFont="1" applyFill="1" applyBorder="1" applyAlignment="1">
      <alignment vertical="center"/>
    </xf>
    <xf numFmtId="181" fontId="7" fillId="0" borderId="66" xfId="0" applyNumberFormat="1" applyFont="1" applyFill="1" applyBorder="1" applyAlignment="1">
      <alignment vertical="center"/>
    </xf>
    <xf numFmtId="181" fontId="7" fillId="0" borderId="67" xfId="0" applyNumberFormat="1" applyFont="1" applyFill="1" applyBorder="1" applyAlignment="1">
      <alignment vertical="center"/>
    </xf>
    <xf numFmtId="181" fontId="7" fillId="0" borderId="68" xfId="0" applyNumberFormat="1" applyFont="1" applyFill="1" applyBorder="1" applyAlignment="1">
      <alignment vertical="center"/>
    </xf>
    <xf numFmtId="187" fontId="7" fillId="0" borderId="53" xfId="0" applyNumberFormat="1" applyFont="1" applyFill="1" applyBorder="1" applyAlignment="1">
      <alignment vertical="center" shrinkToFit="1"/>
    </xf>
    <xf numFmtId="187" fontId="7" fillId="0" borderId="25" xfId="0" applyNumberFormat="1" applyFont="1" applyFill="1" applyBorder="1" applyAlignment="1">
      <alignment vertical="center" shrinkToFit="1"/>
    </xf>
    <xf numFmtId="187" fontId="7" fillId="0" borderId="65" xfId="0" applyNumberFormat="1" applyFont="1" applyFill="1" applyBorder="1" applyAlignment="1">
      <alignment vertical="center" shrinkToFit="1"/>
    </xf>
    <xf numFmtId="38" fontId="7" fillId="0" borderId="10" xfId="51" applyFont="1" applyFill="1" applyBorder="1" applyAlignment="1">
      <alignment vertical="center" shrinkToFit="1"/>
    </xf>
    <xf numFmtId="0" fontId="7" fillId="0" borderId="69" xfId="0" applyFont="1" applyFill="1" applyBorder="1" applyAlignment="1">
      <alignment horizontal="distributed" vertical="center"/>
    </xf>
    <xf numFmtId="0" fontId="7" fillId="0" borderId="60" xfId="0" applyNumberFormat="1" applyFont="1" applyFill="1" applyBorder="1" applyAlignment="1">
      <alignment vertical="center" wrapText="1"/>
    </xf>
    <xf numFmtId="0" fontId="7" fillId="0" borderId="70" xfId="0" applyFont="1" applyFill="1" applyBorder="1" applyAlignment="1">
      <alignment horizontal="distributed" vertical="center"/>
    </xf>
    <xf numFmtId="0" fontId="7" fillId="0" borderId="30" xfId="0" applyFont="1" applyFill="1" applyBorder="1" applyAlignment="1">
      <alignment horizontal="distributed" vertical="center"/>
    </xf>
    <xf numFmtId="41" fontId="7" fillId="0" borderId="11" xfId="0" applyNumberFormat="1" applyFont="1" applyFill="1" applyBorder="1" applyAlignment="1">
      <alignment horizontal="distributed" vertical="center"/>
    </xf>
    <xf numFmtId="41" fontId="7" fillId="0" borderId="43" xfId="0" applyNumberFormat="1" applyFont="1" applyFill="1" applyBorder="1" applyAlignment="1">
      <alignment horizontal="distributed" vertical="center"/>
    </xf>
    <xf numFmtId="41" fontId="7" fillId="0" borderId="55" xfId="0" applyNumberFormat="1" applyFont="1" applyFill="1" applyBorder="1" applyAlignment="1">
      <alignment horizontal="distributed" vertical="center"/>
    </xf>
    <xf numFmtId="0" fontId="7" fillId="33" borderId="39" xfId="0" applyFont="1" applyFill="1" applyBorder="1" applyAlignment="1">
      <alignment vertical="center"/>
    </xf>
    <xf numFmtId="38" fontId="9" fillId="0" borderId="0" xfId="51" applyFont="1" applyAlignment="1">
      <alignment/>
    </xf>
    <xf numFmtId="38" fontId="9" fillId="0" borderId="26" xfId="51" applyFont="1" applyBorder="1" applyAlignment="1">
      <alignment horizontal="center"/>
    </xf>
    <xf numFmtId="38" fontId="9" fillId="0" borderId="24" xfId="51" applyFont="1" applyBorder="1" applyAlignment="1">
      <alignment horizontal="center"/>
    </xf>
    <xf numFmtId="38" fontId="9" fillId="0" borderId="13" xfId="51" applyFont="1" applyBorder="1" applyAlignment="1">
      <alignment horizontal="center"/>
    </xf>
    <xf numFmtId="38" fontId="9" fillId="0" borderId="46" xfId="51" applyFont="1" applyBorder="1" applyAlignment="1">
      <alignment horizontal="center"/>
    </xf>
    <xf numFmtId="38" fontId="13" fillId="0" borderId="0" xfId="51" applyFont="1" applyAlignment="1">
      <alignment/>
    </xf>
    <xf numFmtId="38" fontId="9" fillId="0" borderId="26" xfId="51" applyFont="1" applyBorder="1" applyAlignment="1" quotePrefix="1">
      <alignment horizontal="center"/>
    </xf>
    <xf numFmtId="38" fontId="9" fillId="0" borderId="18" xfId="51" applyFont="1" applyBorder="1" applyAlignment="1">
      <alignment horizontal="center"/>
    </xf>
    <xf numFmtId="38" fontId="9" fillId="0" borderId="0" xfId="51" applyFont="1" applyAlignment="1" quotePrefix="1">
      <alignment vertical="center"/>
    </xf>
    <xf numFmtId="38" fontId="9" fillId="0" borderId="0" xfId="51" applyFont="1" applyAlignment="1">
      <alignment horizontal="center"/>
    </xf>
    <xf numFmtId="38" fontId="9" fillId="0" borderId="0" xfId="51" applyFont="1" applyAlignment="1">
      <alignment horizontal="center" vertical="center"/>
    </xf>
    <xf numFmtId="38" fontId="9" fillId="0" borderId="0" xfId="51" applyFont="1" applyBorder="1" applyAlignment="1">
      <alignment horizontal="right"/>
    </xf>
    <xf numFmtId="38" fontId="9" fillId="0" borderId="0" xfId="51" applyFont="1" applyBorder="1" applyAlignment="1" quotePrefix="1">
      <alignment/>
    </xf>
    <xf numFmtId="38" fontId="9" fillId="0" borderId="0" xfId="51" applyFont="1" applyBorder="1" applyAlignment="1">
      <alignment horizontal="center" vertical="center"/>
    </xf>
    <xf numFmtId="0" fontId="7" fillId="33" borderId="67" xfId="0" applyFont="1" applyFill="1" applyBorder="1" applyAlignment="1">
      <alignment vertical="center"/>
    </xf>
    <xf numFmtId="0" fontId="7" fillId="33" borderId="58" xfId="0" applyFont="1" applyFill="1" applyBorder="1" applyAlignment="1">
      <alignment horizontal="left" vertical="center"/>
    </xf>
    <xf numFmtId="38" fontId="7" fillId="0" borderId="11" xfId="51" applyFont="1" applyFill="1" applyBorder="1" applyAlignment="1">
      <alignment vertical="center" shrinkToFit="1"/>
    </xf>
    <xf numFmtId="38" fontId="7" fillId="0" borderId="10" xfId="51" applyFont="1" applyFill="1" applyBorder="1" applyAlignment="1">
      <alignment horizontal="center" vertical="center" shrinkToFit="1"/>
    </xf>
    <xf numFmtId="0" fontId="7" fillId="0" borderId="20" xfId="51" applyNumberFormat="1" applyFont="1" applyFill="1" applyBorder="1" applyAlignment="1">
      <alignment vertical="center"/>
    </xf>
    <xf numFmtId="177" fontId="7" fillId="0" borderId="20" xfId="51" applyNumberFormat="1" applyFont="1" applyFill="1" applyBorder="1" applyAlignment="1">
      <alignment horizontal="left" vertical="center"/>
    </xf>
    <xf numFmtId="38" fontId="0" fillId="0" borderId="0" xfId="51" applyFont="1" applyAlignment="1">
      <alignment horizontal="center" vertical="center"/>
    </xf>
    <xf numFmtId="38" fontId="0" fillId="0" borderId="0" xfId="51" applyFont="1" applyAlignment="1">
      <alignment vertical="center"/>
    </xf>
    <xf numFmtId="38" fontId="0" fillId="0" borderId="26" xfId="51" applyFont="1" applyBorder="1" applyAlignment="1">
      <alignment horizontal="center" vertical="center" shrinkToFit="1"/>
    </xf>
    <xf numFmtId="38" fontId="0" fillId="0" borderId="46" xfId="51" applyFont="1" applyBorder="1" applyAlignment="1">
      <alignment horizontal="center" vertical="center" shrinkToFit="1"/>
    </xf>
    <xf numFmtId="38" fontId="0" fillId="0" borderId="0" xfId="51" applyFont="1" applyAlignment="1">
      <alignment vertical="center" shrinkToFit="1"/>
    </xf>
    <xf numFmtId="38" fontId="0" fillId="0" borderId="18" xfId="51" applyFont="1" applyBorder="1" applyAlignment="1">
      <alignment horizontal="center" vertical="center" shrinkToFit="1"/>
    </xf>
    <xf numFmtId="38" fontId="12" fillId="0" borderId="46" xfId="51" applyFont="1" applyBorder="1" applyAlignment="1">
      <alignment horizontal="center" vertical="center"/>
    </xf>
    <xf numFmtId="38" fontId="12" fillId="0" borderId="13" xfId="51" applyFont="1" applyBorder="1" applyAlignment="1">
      <alignment horizontal="center" vertical="center"/>
    </xf>
    <xf numFmtId="38" fontId="12" fillId="0" borderId="24" xfId="51" applyFont="1" applyBorder="1" applyAlignment="1">
      <alignment horizontal="center" vertical="center"/>
    </xf>
    <xf numFmtId="38" fontId="12" fillId="0" borderId="26" xfId="51" applyFont="1" applyBorder="1" applyAlignment="1">
      <alignment horizontal="center" vertical="center"/>
    </xf>
    <xf numFmtId="38" fontId="0" fillId="0" borderId="0" xfId="51" applyFont="1" applyAlignment="1" quotePrefix="1">
      <alignment vertical="center"/>
    </xf>
    <xf numFmtId="38" fontId="0" fillId="0" borderId="0" xfId="51" applyFont="1" applyAlignment="1" quotePrefix="1">
      <alignment horizontal="center" vertical="center"/>
    </xf>
    <xf numFmtId="38" fontId="0" fillId="0" borderId="24" xfId="51" applyFont="1" applyBorder="1" applyAlignment="1">
      <alignment horizontal="center" vertical="center" shrinkToFit="1"/>
    </xf>
    <xf numFmtId="38" fontId="14" fillId="0" borderId="0" xfId="51" applyFont="1" applyAlignment="1">
      <alignment vertical="center"/>
    </xf>
    <xf numFmtId="0" fontId="6" fillId="0" borderId="24" xfId="0" applyFont="1" applyFill="1" applyBorder="1" applyAlignment="1">
      <alignment horizontal="center" vertical="center"/>
    </xf>
    <xf numFmtId="0" fontId="7" fillId="34" borderId="0" xfId="0" applyFont="1" applyFill="1" applyBorder="1" applyAlignment="1">
      <alignment horizontal="left" vertical="center" shrinkToFit="1"/>
    </xf>
    <xf numFmtId="0" fontId="7" fillId="34" borderId="58" xfId="0" applyFont="1" applyFill="1" applyBorder="1" applyAlignment="1">
      <alignment horizontal="left" vertical="center" shrinkToFit="1"/>
    </xf>
    <xf numFmtId="0" fontId="7" fillId="34" borderId="13" xfId="0" applyFont="1" applyFill="1" applyBorder="1" applyAlignment="1">
      <alignment vertical="center" wrapText="1"/>
    </xf>
    <xf numFmtId="0" fontId="0" fillId="34" borderId="34" xfId="0" applyFont="1" applyFill="1" applyBorder="1" applyAlignment="1">
      <alignment horizontal="left" vertical="center" wrapText="1"/>
    </xf>
    <xf numFmtId="0" fontId="6" fillId="33" borderId="0" xfId="0" applyFont="1" applyFill="1" applyBorder="1" applyAlignment="1">
      <alignment horizontal="right" vertical="center"/>
    </xf>
    <xf numFmtId="0" fontId="7" fillId="34" borderId="0" xfId="0" applyFont="1" applyFill="1" applyBorder="1" applyAlignment="1">
      <alignment horizontal="left" vertical="center" wrapText="1"/>
    </xf>
    <xf numFmtId="41" fontId="7" fillId="0" borderId="54" xfId="0" applyNumberFormat="1" applyFont="1" applyFill="1" applyBorder="1" applyAlignment="1">
      <alignment vertical="center"/>
    </xf>
    <xf numFmtId="183" fontId="7" fillId="0" borderId="25" xfId="0" applyNumberFormat="1" applyFont="1" applyFill="1" applyBorder="1" applyAlignment="1">
      <alignment vertical="center"/>
    </xf>
    <xf numFmtId="41" fontId="7" fillId="0" borderId="25" xfId="0" applyNumberFormat="1" applyFont="1" applyFill="1" applyBorder="1" applyAlignment="1">
      <alignment vertical="center"/>
    </xf>
    <xf numFmtId="0" fontId="7" fillId="33" borderId="71" xfId="0" applyFont="1" applyFill="1" applyBorder="1" applyAlignment="1">
      <alignment vertical="center"/>
    </xf>
    <xf numFmtId="3" fontId="7" fillId="33" borderId="26" xfId="0" applyNumberFormat="1" applyFont="1" applyFill="1" applyBorder="1" applyAlignment="1">
      <alignment horizontal="center" vertical="center"/>
    </xf>
    <xf numFmtId="0" fontId="0" fillId="0" borderId="0" xfId="0" applyFont="1" applyBorder="1" applyAlignment="1">
      <alignment horizontal="center" vertical="center"/>
    </xf>
    <xf numFmtId="0" fontId="7" fillId="33" borderId="26" xfId="0" applyFont="1" applyFill="1" applyBorder="1" applyAlignment="1">
      <alignment vertical="center" wrapText="1"/>
    </xf>
    <xf numFmtId="3" fontId="7" fillId="33" borderId="13" xfId="0" applyNumberFormat="1" applyFont="1" applyFill="1" applyBorder="1" applyAlignment="1">
      <alignment vertical="center" wrapText="1"/>
    </xf>
    <xf numFmtId="49" fontId="7" fillId="33" borderId="17" xfId="0" applyNumberFormat="1" applyFont="1" applyFill="1" applyBorder="1" applyAlignment="1">
      <alignment horizontal="right" vertical="center"/>
    </xf>
    <xf numFmtId="49" fontId="7" fillId="33" borderId="14" xfId="0" applyNumberFormat="1" applyFont="1" applyFill="1" applyBorder="1" applyAlignment="1">
      <alignment horizontal="right" vertical="center"/>
    </xf>
    <xf numFmtId="0" fontId="7" fillId="33" borderId="72" xfId="0" applyFont="1" applyFill="1" applyBorder="1" applyAlignment="1">
      <alignment horizontal="left" vertical="center"/>
    </xf>
    <xf numFmtId="0" fontId="7" fillId="33" borderId="68" xfId="0" applyFont="1" applyFill="1" applyBorder="1" applyAlignment="1">
      <alignment horizontal="left" vertical="center"/>
    </xf>
    <xf numFmtId="0" fontId="8" fillId="34" borderId="0" xfId="0" applyFont="1" applyFill="1" applyAlignment="1">
      <alignment vertical="center"/>
    </xf>
    <xf numFmtId="0" fontId="6" fillId="34" borderId="0" xfId="0" applyFont="1" applyFill="1" applyAlignment="1">
      <alignment vertical="center"/>
    </xf>
    <xf numFmtId="0" fontId="7" fillId="34" borderId="0" xfId="0" applyFont="1" applyFill="1" applyAlignment="1">
      <alignment vertical="center"/>
    </xf>
    <xf numFmtId="0" fontId="7" fillId="34" borderId="0" xfId="0" applyFont="1" applyFill="1" applyBorder="1" applyAlignment="1">
      <alignment horizontal="right" vertical="center"/>
    </xf>
    <xf numFmtId="0" fontId="6" fillId="34" borderId="0" xfId="0" applyFont="1" applyFill="1" applyBorder="1" applyAlignment="1">
      <alignment/>
    </xf>
    <xf numFmtId="0" fontId="7" fillId="34" borderId="48" xfId="0" applyFont="1" applyFill="1" applyBorder="1" applyAlignment="1">
      <alignment vertical="center"/>
    </xf>
    <xf numFmtId="0" fontId="7" fillId="34" borderId="26" xfId="0" applyFont="1" applyFill="1" applyBorder="1" applyAlignment="1">
      <alignment vertical="center"/>
    </xf>
    <xf numFmtId="0" fontId="6" fillId="34" borderId="0" xfId="0" applyFont="1" applyFill="1" applyAlignment="1">
      <alignment/>
    </xf>
    <xf numFmtId="0" fontId="7" fillId="34" borderId="0" xfId="0" applyFont="1" applyFill="1" applyBorder="1" applyAlignment="1">
      <alignment vertical="center"/>
    </xf>
    <xf numFmtId="191" fontId="7" fillId="34" borderId="56" xfId="0" applyNumberFormat="1" applyFont="1" applyFill="1" applyBorder="1" applyAlignment="1">
      <alignment vertical="center"/>
    </xf>
    <xf numFmtId="191" fontId="6" fillId="34" borderId="46" xfId="0" applyNumberFormat="1" applyFont="1" applyFill="1" applyBorder="1" applyAlignment="1">
      <alignment vertical="center"/>
    </xf>
    <xf numFmtId="191" fontId="6" fillId="34" borderId="0" xfId="0" applyNumberFormat="1" applyFont="1" applyFill="1" applyBorder="1" applyAlignment="1">
      <alignment/>
    </xf>
    <xf numFmtId="191" fontId="7" fillId="34" borderId="40" xfId="0" applyNumberFormat="1" applyFont="1" applyFill="1" applyBorder="1" applyAlignment="1">
      <alignment vertical="center"/>
    </xf>
    <xf numFmtId="191" fontId="6" fillId="34" borderId="13" xfId="0" applyNumberFormat="1" applyFont="1" applyFill="1" applyBorder="1" applyAlignment="1">
      <alignment vertical="center"/>
    </xf>
    <xf numFmtId="191" fontId="6" fillId="34" borderId="0" xfId="0" applyNumberFormat="1" applyFont="1" applyFill="1" applyBorder="1" applyAlignment="1">
      <alignment vertical="top"/>
    </xf>
    <xf numFmtId="191" fontId="7" fillId="34" borderId="37" xfId="0" applyNumberFormat="1" applyFont="1" applyFill="1" applyBorder="1" applyAlignment="1">
      <alignment vertical="center"/>
    </xf>
    <xf numFmtId="191" fontId="6" fillId="34" borderId="17" xfId="0" applyNumberFormat="1" applyFont="1" applyFill="1" applyBorder="1" applyAlignment="1">
      <alignment vertical="center"/>
    </xf>
    <xf numFmtId="0" fontId="6" fillId="34" borderId="0" xfId="0" applyFont="1" applyFill="1" applyBorder="1" applyAlignment="1">
      <alignment vertical="center"/>
    </xf>
    <xf numFmtId="0" fontId="7" fillId="34" borderId="0" xfId="0" applyFont="1" applyFill="1" applyAlignment="1">
      <alignment vertical="center" wrapText="1"/>
    </xf>
    <xf numFmtId="0" fontId="7" fillId="34" borderId="0" xfId="0" applyFont="1" applyFill="1" applyBorder="1" applyAlignment="1">
      <alignment vertical="center" shrinkToFit="1"/>
    </xf>
    <xf numFmtId="191" fontId="7" fillId="34" borderId="61" xfId="0" applyNumberFormat="1" applyFont="1" applyFill="1" applyBorder="1" applyAlignment="1">
      <alignment vertical="center"/>
    </xf>
    <xf numFmtId="191" fontId="6" fillId="34" borderId="14" xfId="0" applyNumberFormat="1" applyFont="1" applyFill="1" applyBorder="1" applyAlignment="1">
      <alignment vertical="center"/>
    </xf>
    <xf numFmtId="191" fontId="7" fillId="34" borderId="73" xfId="0" applyNumberFormat="1" applyFont="1" applyFill="1" applyBorder="1" applyAlignment="1">
      <alignment vertical="center"/>
    </xf>
    <xf numFmtId="177" fontId="6" fillId="34" borderId="26" xfId="0" applyNumberFormat="1" applyFont="1" applyFill="1" applyBorder="1" applyAlignment="1">
      <alignment vertical="center"/>
    </xf>
    <xf numFmtId="0" fontId="7" fillId="34" borderId="0" xfId="0" applyFont="1" applyFill="1" applyBorder="1" applyAlignment="1">
      <alignment/>
    </xf>
    <xf numFmtId="0" fontId="7" fillId="34" borderId="0" xfId="0" applyFont="1" applyFill="1" applyBorder="1" applyAlignment="1">
      <alignment horizontal="center" vertical="center"/>
    </xf>
    <xf numFmtId="0" fontId="7" fillId="34" borderId="0" xfId="0" applyFont="1" applyFill="1" applyAlignment="1">
      <alignment/>
    </xf>
    <xf numFmtId="0" fontId="7" fillId="34" borderId="0" xfId="0" applyFont="1" applyFill="1" applyBorder="1" applyAlignment="1">
      <alignment vertical="top" wrapText="1"/>
    </xf>
    <xf numFmtId="0" fontId="8" fillId="34" borderId="0" xfId="0" applyFont="1" applyFill="1" applyAlignment="1">
      <alignment horizontal="left" vertical="center"/>
    </xf>
    <xf numFmtId="0" fontId="8" fillId="34" borderId="58" xfId="0" applyFont="1" applyFill="1" applyBorder="1" applyAlignment="1">
      <alignment vertical="center"/>
    </xf>
    <xf numFmtId="0" fontId="7" fillId="34" borderId="48" xfId="0" applyFont="1" applyFill="1" applyBorder="1" applyAlignment="1">
      <alignment horizontal="center" vertical="center"/>
    </xf>
    <xf numFmtId="0" fontId="7" fillId="34" borderId="26" xfId="0" applyFont="1" applyFill="1" applyBorder="1" applyAlignment="1">
      <alignment horizontal="center" vertical="center"/>
    </xf>
    <xf numFmtId="177" fontId="7" fillId="34" borderId="13" xfId="0" applyNumberFormat="1" applyFont="1" applyFill="1" applyBorder="1" applyAlignment="1">
      <alignment horizontal="right" vertical="center"/>
    </xf>
    <xf numFmtId="177" fontId="7" fillId="34" borderId="20" xfId="0" applyNumberFormat="1" applyFont="1" applyFill="1" applyBorder="1" applyAlignment="1">
      <alignment vertical="center"/>
    </xf>
    <xf numFmtId="177" fontId="7" fillId="34" borderId="21" xfId="0" applyNumberFormat="1" applyFont="1" applyFill="1" applyBorder="1" applyAlignment="1">
      <alignment vertical="center"/>
    </xf>
    <xf numFmtId="177" fontId="7" fillId="34" borderId="23" xfId="0" applyNumberFormat="1" applyFont="1" applyFill="1" applyBorder="1" applyAlignment="1">
      <alignment vertical="center"/>
    </xf>
    <xf numFmtId="0" fontId="7" fillId="34" borderId="0" xfId="0" applyFont="1" applyFill="1" applyBorder="1" applyAlignment="1">
      <alignment/>
    </xf>
    <xf numFmtId="177" fontId="7" fillId="34" borderId="15" xfId="0" applyNumberFormat="1" applyFont="1" applyFill="1" applyBorder="1" applyAlignment="1">
      <alignment vertical="center"/>
    </xf>
    <xf numFmtId="0" fontId="7" fillId="34" borderId="0" xfId="0" applyFont="1" applyFill="1" applyBorder="1" applyAlignment="1">
      <alignment horizontal="distributed" vertical="center" indent="2"/>
    </xf>
    <xf numFmtId="177" fontId="7" fillId="34" borderId="0" xfId="0" applyNumberFormat="1" applyFont="1" applyFill="1" applyBorder="1" applyAlignment="1">
      <alignment vertical="center"/>
    </xf>
    <xf numFmtId="0" fontId="7" fillId="34" borderId="0" xfId="0" applyFont="1" applyFill="1" applyBorder="1" applyAlignment="1">
      <alignment horizontal="distributed" vertical="center"/>
    </xf>
    <xf numFmtId="0" fontId="7" fillId="34" borderId="0" xfId="0" applyFont="1" applyFill="1" applyAlignment="1">
      <alignment/>
    </xf>
    <xf numFmtId="0" fontId="10" fillId="34" borderId="0" xfId="0" applyFont="1" applyFill="1" applyBorder="1" applyAlignment="1">
      <alignment vertical="center"/>
    </xf>
    <xf numFmtId="0" fontId="7" fillId="34" borderId="0" xfId="0" applyFont="1" applyFill="1" applyAlignment="1">
      <alignment horizontal="right"/>
    </xf>
    <xf numFmtId="0" fontId="7" fillId="34" borderId="35" xfId="0" applyFont="1" applyFill="1" applyBorder="1" applyAlignment="1">
      <alignment/>
    </xf>
    <xf numFmtId="0" fontId="20" fillId="34" borderId="0" xfId="0" applyFont="1" applyFill="1" applyAlignment="1">
      <alignment/>
    </xf>
    <xf numFmtId="177" fontId="0" fillId="0" borderId="26" xfId="0" applyNumberFormat="1" applyFont="1" applyBorder="1" applyAlignment="1">
      <alignment vertical="center"/>
    </xf>
    <xf numFmtId="182" fontId="0" fillId="0" borderId="26" xfId="0" applyNumberFormat="1" applyFont="1" applyBorder="1" applyAlignment="1">
      <alignment vertical="center"/>
    </xf>
    <xf numFmtId="41" fontId="7" fillId="0" borderId="63" xfId="0" applyNumberFormat="1" applyFont="1" applyFill="1" applyBorder="1" applyAlignment="1">
      <alignment vertical="center"/>
    </xf>
    <xf numFmtId="183" fontId="7" fillId="0" borderId="52" xfId="0" applyNumberFormat="1" applyFont="1" applyFill="1" applyBorder="1" applyAlignment="1">
      <alignment vertical="center"/>
    </xf>
    <xf numFmtId="41" fontId="7" fillId="0" borderId="16" xfId="0" applyNumberFormat="1" applyFont="1" applyFill="1" applyBorder="1" applyAlignment="1">
      <alignment vertical="center"/>
    </xf>
    <xf numFmtId="41" fontId="7" fillId="0" borderId="41" xfId="0" applyNumberFormat="1" applyFont="1" applyFill="1" applyBorder="1" applyAlignment="1">
      <alignment vertical="center"/>
    </xf>
    <xf numFmtId="41" fontId="7" fillId="0" borderId="20" xfId="0" applyNumberFormat="1" applyFont="1" applyFill="1" applyBorder="1" applyAlignment="1">
      <alignment vertical="center"/>
    </xf>
    <xf numFmtId="183" fontId="7" fillId="0" borderId="66" xfId="0" applyNumberFormat="1" applyFont="1" applyFill="1" applyBorder="1" applyAlignment="1">
      <alignment vertical="center"/>
    </xf>
    <xf numFmtId="183" fontId="7" fillId="0" borderId="64" xfId="0" applyNumberFormat="1" applyFont="1" applyFill="1" applyBorder="1" applyAlignment="1">
      <alignment vertical="center"/>
    </xf>
    <xf numFmtId="183" fontId="7" fillId="0" borderId="53" xfId="0" applyNumberFormat="1" applyFont="1" applyFill="1" applyBorder="1" applyAlignment="1">
      <alignment vertical="center"/>
    </xf>
    <xf numFmtId="41" fontId="7" fillId="0" borderId="25" xfId="0" applyNumberFormat="1" applyFont="1" applyFill="1" applyBorder="1" applyAlignment="1">
      <alignment horizontal="right" vertical="center"/>
    </xf>
    <xf numFmtId="41" fontId="7" fillId="0" borderId="38" xfId="0" applyNumberFormat="1" applyFont="1" applyFill="1" applyBorder="1" applyAlignment="1">
      <alignment vertical="center"/>
    </xf>
    <xf numFmtId="41" fontId="7" fillId="0" borderId="74" xfId="0" applyNumberFormat="1" applyFont="1" applyFill="1" applyBorder="1" applyAlignment="1">
      <alignment vertical="center"/>
    </xf>
    <xf numFmtId="183" fontId="7" fillId="0" borderId="74" xfId="0" applyNumberFormat="1" applyFont="1" applyFill="1" applyBorder="1" applyAlignment="1">
      <alignment vertical="center"/>
    </xf>
    <xf numFmtId="41" fontId="7" fillId="0" borderId="21" xfId="0" applyNumberFormat="1" applyFont="1" applyFill="1" applyBorder="1" applyAlignment="1">
      <alignment vertical="center"/>
    </xf>
    <xf numFmtId="41" fontId="7" fillId="0" borderId="75" xfId="0" applyNumberFormat="1" applyFont="1" applyFill="1" applyBorder="1" applyAlignment="1">
      <alignment vertical="center"/>
    </xf>
    <xf numFmtId="41" fontId="7" fillId="0" borderId="64" xfId="0" applyNumberFormat="1" applyFont="1" applyFill="1" applyBorder="1" applyAlignment="1">
      <alignment vertical="center"/>
    </xf>
    <xf numFmtId="41" fontId="7" fillId="0" borderId="55" xfId="0" applyNumberFormat="1" applyFont="1" applyFill="1" applyBorder="1" applyAlignment="1">
      <alignment vertical="center"/>
    </xf>
    <xf numFmtId="41" fontId="7" fillId="0" borderId="53" xfId="0" applyNumberFormat="1" applyFont="1" applyFill="1" applyBorder="1" applyAlignment="1">
      <alignment horizontal="right" vertical="center"/>
    </xf>
    <xf numFmtId="41" fontId="7" fillId="0" borderId="76" xfId="0" applyNumberFormat="1" applyFont="1" applyFill="1" applyBorder="1" applyAlignment="1">
      <alignment vertical="center"/>
    </xf>
    <xf numFmtId="41" fontId="7" fillId="0" borderId="66" xfId="0" applyNumberFormat="1" applyFont="1" applyFill="1" applyBorder="1" applyAlignment="1">
      <alignment vertical="center"/>
    </xf>
    <xf numFmtId="187" fontId="7" fillId="0" borderId="66" xfId="0" applyNumberFormat="1" applyFont="1" applyFill="1" applyBorder="1" applyAlignment="1">
      <alignment vertical="center"/>
    </xf>
    <xf numFmtId="41" fontId="7" fillId="0" borderId="77" xfId="0" applyNumberFormat="1" applyFont="1" applyFill="1" applyBorder="1" applyAlignment="1">
      <alignment vertical="center"/>
    </xf>
    <xf numFmtId="0" fontId="7" fillId="0" borderId="78" xfId="0" applyFont="1" applyFill="1" applyBorder="1" applyAlignment="1">
      <alignment horizontal="center" vertical="center" shrinkToFit="1"/>
    </xf>
    <xf numFmtId="38" fontId="7" fillId="0" borderId="68" xfId="51" applyFont="1" applyFill="1" applyBorder="1" applyAlignment="1">
      <alignment vertical="center"/>
    </xf>
    <xf numFmtId="38" fontId="7" fillId="0" borderId="65" xfId="51" applyFont="1" applyFill="1" applyBorder="1" applyAlignment="1">
      <alignment vertical="center"/>
    </xf>
    <xf numFmtId="187" fontId="7" fillId="0" borderId="65" xfId="51" applyNumberFormat="1" applyFont="1" applyFill="1" applyBorder="1" applyAlignment="1">
      <alignment vertical="center"/>
    </xf>
    <xf numFmtId="38" fontId="7" fillId="0" borderId="15" xfId="51" applyFont="1" applyFill="1" applyBorder="1" applyAlignment="1">
      <alignment vertical="center"/>
    </xf>
    <xf numFmtId="183" fontId="7" fillId="0" borderId="52" xfId="0" applyNumberFormat="1" applyFont="1" applyFill="1" applyBorder="1" applyAlignment="1">
      <alignment vertical="center" shrinkToFit="1"/>
    </xf>
    <xf numFmtId="183" fontId="7" fillId="0" borderId="53" xfId="0" applyNumberFormat="1" applyFont="1" applyFill="1" applyBorder="1" applyAlignment="1">
      <alignment vertical="center" shrinkToFit="1"/>
    </xf>
    <xf numFmtId="181" fontId="7" fillId="0" borderId="41" xfId="0" applyNumberFormat="1" applyFont="1" applyFill="1" applyBorder="1" applyAlignment="1">
      <alignment vertical="center"/>
    </xf>
    <xf numFmtId="181" fontId="7" fillId="0" borderId="53" xfId="0" applyNumberFormat="1" applyFont="1" applyFill="1" applyBorder="1" applyAlignment="1">
      <alignment horizontal="right" vertical="center"/>
    </xf>
    <xf numFmtId="181" fontId="7" fillId="0" borderId="38" xfId="0" applyNumberFormat="1" applyFont="1" applyFill="1" applyBorder="1" applyAlignment="1">
      <alignment vertical="center"/>
    </xf>
    <xf numFmtId="181" fontId="7" fillId="0" borderId="74" xfId="0" applyNumberFormat="1" applyFont="1" applyFill="1" applyBorder="1" applyAlignment="1">
      <alignment vertical="center"/>
    </xf>
    <xf numFmtId="183" fontId="7" fillId="0" borderId="74" xfId="0" applyNumberFormat="1" applyFont="1" applyFill="1" applyBorder="1" applyAlignment="1">
      <alignment vertical="center" shrinkToFit="1"/>
    </xf>
    <xf numFmtId="181" fontId="7" fillId="0" borderId="21" xfId="0" applyNumberFormat="1" applyFont="1" applyFill="1" applyBorder="1" applyAlignment="1">
      <alignment vertical="center"/>
    </xf>
    <xf numFmtId="181" fontId="7" fillId="0" borderId="75" xfId="0" applyNumberFormat="1" applyFont="1" applyFill="1" applyBorder="1" applyAlignment="1">
      <alignment vertical="center"/>
    </xf>
    <xf numFmtId="183" fontId="7" fillId="0" borderId="64" xfId="0" applyNumberFormat="1" applyFont="1" applyFill="1" applyBorder="1" applyAlignment="1">
      <alignment vertical="center" shrinkToFit="1"/>
    </xf>
    <xf numFmtId="181" fontId="7" fillId="0" borderId="55" xfId="0" applyNumberFormat="1" applyFont="1" applyFill="1" applyBorder="1" applyAlignment="1">
      <alignment vertical="center"/>
    </xf>
    <xf numFmtId="181" fontId="7" fillId="0" borderId="54" xfId="0" applyNumberFormat="1" applyFont="1" applyFill="1" applyBorder="1" applyAlignment="1">
      <alignment vertical="center" shrinkToFit="1"/>
    </xf>
    <xf numFmtId="181" fontId="7" fillId="0" borderId="74" xfId="0" applyNumberFormat="1" applyFont="1" applyFill="1" applyBorder="1" applyAlignment="1">
      <alignment vertical="center" shrinkToFit="1"/>
    </xf>
    <xf numFmtId="183" fontId="7" fillId="0" borderId="25" xfId="0" applyNumberFormat="1" applyFont="1" applyFill="1" applyBorder="1" applyAlignment="1">
      <alignment vertical="center" shrinkToFit="1"/>
    </xf>
    <xf numFmtId="181" fontId="7" fillId="0" borderId="68" xfId="0" applyNumberFormat="1" applyFont="1" applyFill="1" applyBorder="1" applyAlignment="1">
      <alignment vertical="center" shrinkToFit="1"/>
    </xf>
    <xf numFmtId="183" fontId="7" fillId="0" borderId="65" xfId="0" applyNumberFormat="1" applyFont="1" applyFill="1" applyBorder="1" applyAlignment="1">
      <alignment vertical="center" shrinkToFit="1"/>
    </xf>
    <xf numFmtId="184" fontId="7" fillId="0" borderId="25" xfId="0" applyNumberFormat="1" applyFont="1" applyFill="1" applyBorder="1" applyAlignment="1">
      <alignment vertical="center"/>
    </xf>
    <xf numFmtId="184" fontId="7" fillId="0" borderId="65" xfId="0" applyNumberFormat="1" applyFont="1" applyFill="1" applyBorder="1" applyAlignment="1">
      <alignment vertical="center"/>
    </xf>
    <xf numFmtId="38" fontId="6" fillId="0" borderId="0" xfId="51" applyFont="1" applyFill="1" applyAlignment="1">
      <alignment horizontal="right" vertical="center"/>
    </xf>
    <xf numFmtId="41" fontId="7" fillId="0" borderId="75" xfId="51" applyNumberFormat="1" applyFont="1" applyFill="1" applyBorder="1" applyAlignment="1">
      <alignment vertical="center" shrinkToFit="1"/>
    </xf>
    <xf numFmtId="41" fontId="7" fillId="0" borderId="64" xfId="51" applyNumberFormat="1" applyFont="1" applyFill="1" applyBorder="1" applyAlignment="1">
      <alignment vertical="center" shrinkToFit="1"/>
    </xf>
    <xf numFmtId="197" fontId="7" fillId="0" borderId="53" xfId="51" applyNumberFormat="1" applyFont="1" applyFill="1" applyBorder="1" applyAlignment="1">
      <alignment vertical="center" shrinkToFit="1"/>
    </xf>
    <xf numFmtId="41" fontId="7" fillId="0" borderId="55" xfId="51" applyNumberFormat="1" applyFont="1" applyFill="1" applyBorder="1" applyAlignment="1">
      <alignment vertical="center" shrinkToFit="1"/>
    </xf>
    <xf numFmtId="41" fontId="7" fillId="0" borderId="63" xfId="51" applyNumberFormat="1" applyFont="1" applyFill="1" applyBorder="1" applyAlignment="1">
      <alignment vertical="center" shrinkToFit="1"/>
    </xf>
    <xf numFmtId="41" fontId="7" fillId="0" borderId="53" xfId="51" applyNumberFormat="1" applyFont="1" applyFill="1" applyBorder="1" applyAlignment="1">
      <alignment vertical="center" shrinkToFit="1"/>
    </xf>
    <xf numFmtId="41" fontId="7" fillId="0" borderId="20" xfId="51" applyNumberFormat="1" applyFont="1" applyFill="1" applyBorder="1" applyAlignment="1">
      <alignment vertical="center" shrinkToFit="1"/>
    </xf>
    <xf numFmtId="197" fontId="7" fillId="0" borderId="52" xfId="51" applyNumberFormat="1" applyFont="1" applyFill="1" applyBorder="1" applyAlignment="1">
      <alignment vertical="center" shrinkToFit="1"/>
    </xf>
    <xf numFmtId="41" fontId="7" fillId="0" borderId="54" xfId="51" applyNumberFormat="1" applyFont="1" applyFill="1" applyBorder="1" applyAlignment="1">
      <alignment vertical="center" shrinkToFit="1"/>
    </xf>
    <xf numFmtId="197" fontId="7" fillId="0" borderId="25" xfId="51" applyNumberFormat="1" applyFont="1" applyFill="1" applyBorder="1" applyAlignment="1">
      <alignment vertical="center" shrinkToFit="1"/>
    </xf>
    <xf numFmtId="41" fontId="7" fillId="0" borderId="25" xfId="51" applyNumberFormat="1" applyFont="1" applyFill="1" applyBorder="1" applyAlignment="1">
      <alignment vertical="center" shrinkToFit="1"/>
    </xf>
    <xf numFmtId="41" fontId="7" fillId="0" borderId="23" xfId="51" applyNumberFormat="1" applyFont="1" applyFill="1" applyBorder="1" applyAlignment="1">
      <alignment vertical="center" shrinkToFit="1"/>
    </xf>
    <xf numFmtId="197" fontId="7" fillId="0" borderId="64" xfId="51" applyNumberFormat="1" applyFont="1" applyFill="1" applyBorder="1" applyAlignment="1">
      <alignment vertical="center" shrinkToFit="1"/>
    </xf>
    <xf numFmtId="41" fontId="7" fillId="0" borderId="68" xfId="51" applyNumberFormat="1" applyFont="1" applyFill="1" applyBorder="1" applyAlignment="1">
      <alignment vertical="center" shrinkToFit="1"/>
    </xf>
    <xf numFmtId="197" fontId="7" fillId="0" borderId="65" xfId="51" applyNumberFormat="1" applyFont="1" applyFill="1" applyBorder="1" applyAlignment="1">
      <alignment vertical="center" shrinkToFit="1"/>
    </xf>
    <xf numFmtId="41" fontId="7" fillId="0" borderId="67" xfId="51" applyNumberFormat="1" applyFont="1" applyFill="1" applyBorder="1" applyAlignment="1">
      <alignment vertical="center" shrinkToFit="1"/>
    </xf>
    <xf numFmtId="41" fontId="7" fillId="0" borderId="65" xfId="51" applyNumberFormat="1" applyFont="1" applyFill="1" applyBorder="1" applyAlignment="1">
      <alignment vertical="center" shrinkToFit="1"/>
    </xf>
    <xf numFmtId="41" fontId="7" fillId="0" borderId="15" xfId="51" applyNumberFormat="1" applyFont="1" applyFill="1" applyBorder="1" applyAlignment="1">
      <alignment vertical="center" shrinkToFit="1"/>
    </xf>
    <xf numFmtId="41" fontId="7" fillId="0" borderId="41" xfId="51" applyNumberFormat="1" applyFont="1" applyFill="1" applyBorder="1" applyAlignment="1">
      <alignment vertical="center" shrinkToFit="1"/>
    </xf>
    <xf numFmtId="197" fontId="7" fillId="0" borderId="53" xfId="51" applyNumberFormat="1" applyFont="1" applyFill="1" applyBorder="1" applyAlignment="1">
      <alignment horizontal="right" vertical="center" shrinkToFit="1"/>
    </xf>
    <xf numFmtId="41" fontId="7" fillId="0" borderId="10" xfId="51" applyNumberFormat="1" applyFont="1" applyFill="1" applyBorder="1" applyAlignment="1">
      <alignment vertical="center" shrinkToFit="1"/>
    </xf>
    <xf numFmtId="183" fontId="7" fillId="0" borderId="10" xfId="51" applyNumberFormat="1" applyFont="1" applyFill="1" applyBorder="1" applyAlignment="1">
      <alignment vertical="center" shrinkToFit="1"/>
    </xf>
    <xf numFmtId="41" fontId="7" fillId="0" borderId="11" xfId="51" applyNumberFormat="1" applyFont="1" applyFill="1" applyBorder="1" applyAlignment="1">
      <alignment vertical="center" shrinkToFit="1"/>
    </xf>
    <xf numFmtId="41" fontId="7" fillId="0" borderId="43" xfId="0" applyNumberFormat="1" applyFont="1" applyFill="1" applyBorder="1" applyAlignment="1">
      <alignment vertical="center" shrinkToFit="1"/>
    </xf>
    <xf numFmtId="41" fontId="7" fillId="0" borderId="64" xfId="0" applyNumberFormat="1" applyFont="1" applyFill="1" applyBorder="1" applyAlignment="1">
      <alignment vertical="center" shrinkToFit="1"/>
    </xf>
    <xf numFmtId="197" fontId="7" fillId="0" borderId="64" xfId="0" applyNumberFormat="1" applyFont="1" applyFill="1" applyBorder="1" applyAlignment="1">
      <alignment vertical="center" shrinkToFit="1"/>
    </xf>
    <xf numFmtId="41" fontId="7" fillId="0" borderId="55" xfId="0" applyNumberFormat="1" applyFont="1" applyFill="1" applyBorder="1" applyAlignment="1">
      <alignment vertical="center" shrinkToFit="1"/>
    </xf>
    <xf numFmtId="41" fontId="7" fillId="0" borderId="44" xfId="0" applyNumberFormat="1" applyFont="1" applyFill="1" applyBorder="1" applyAlignment="1">
      <alignment vertical="center" shrinkToFit="1"/>
    </xf>
    <xf numFmtId="41" fontId="7" fillId="0" borderId="53" xfId="0" applyNumberFormat="1" applyFont="1" applyFill="1" applyBorder="1" applyAlignment="1">
      <alignment vertical="center" shrinkToFit="1"/>
    </xf>
    <xf numFmtId="197" fontId="7" fillId="0" borderId="53" xfId="0" applyNumberFormat="1" applyFont="1" applyFill="1" applyBorder="1" applyAlignment="1">
      <alignment vertical="center" shrinkToFit="1"/>
    </xf>
    <xf numFmtId="41" fontId="7" fillId="0" borderId="20" xfId="0" applyNumberFormat="1" applyFont="1" applyFill="1" applyBorder="1" applyAlignment="1">
      <alignment vertical="center" shrinkToFit="1"/>
    </xf>
    <xf numFmtId="41" fontId="7" fillId="0" borderId="28" xfId="0" applyNumberFormat="1" applyFont="1" applyFill="1" applyBorder="1" applyAlignment="1">
      <alignment vertical="center" shrinkToFit="1"/>
    </xf>
    <xf numFmtId="41" fontId="7" fillId="0" borderId="25" xfId="0" applyNumberFormat="1" applyFont="1" applyFill="1" applyBorder="1" applyAlignment="1">
      <alignment vertical="center" shrinkToFit="1"/>
    </xf>
    <xf numFmtId="197" fontId="7" fillId="0" borderId="25" xfId="0" applyNumberFormat="1" applyFont="1" applyFill="1" applyBorder="1" applyAlignment="1">
      <alignment vertical="center" shrinkToFit="1"/>
    </xf>
    <xf numFmtId="41" fontId="7" fillId="0" borderId="74" xfId="0" applyNumberFormat="1" applyFont="1" applyFill="1" applyBorder="1" applyAlignment="1">
      <alignment vertical="center" shrinkToFit="1"/>
    </xf>
    <xf numFmtId="41" fontId="7" fillId="0" borderId="65" xfId="0" applyNumberFormat="1" applyFont="1" applyFill="1" applyBorder="1" applyAlignment="1">
      <alignment vertical="center" shrinkToFit="1"/>
    </xf>
    <xf numFmtId="41" fontId="7" fillId="0" borderId="23" xfId="0" applyNumberFormat="1" applyFont="1" applyFill="1" applyBorder="1" applyAlignment="1">
      <alignment vertical="center" shrinkToFit="1"/>
    </xf>
    <xf numFmtId="41" fontId="7" fillId="0" borderId="22" xfId="0" applyNumberFormat="1" applyFont="1" applyFill="1" applyBorder="1" applyAlignment="1">
      <alignment vertical="center" shrinkToFit="1"/>
    </xf>
    <xf numFmtId="41" fontId="7" fillId="0" borderId="73" xfId="0" applyNumberFormat="1" applyFont="1" applyFill="1" applyBorder="1" applyAlignment="1">
      <alignment vertical="center" shrinkToFit="1"/>
    </xf>
    <xf numFmtId="41" fontId="7" fillId="0" borderId="79" xfId="0" applyNumberFormat="1" applyFont="1" applyFill="1" applyBorder="1" applyAlignment="1">
      <alignment vertical="center" shrinkToFit="1"/>
    </xf>
    <xf numFmtId="41" fontId="7" fillId="0" borderId="10" xfId="0" applyNumberFormat="1" applyFont="1" applyFill="1" applyBorder="1" applyAlignment="1">
      <alignment vertical="center" shrinkToFit="1"/>
    </xf>
    <xf numFmtId="197" fontId="7" fillId="0" borderId="10" xfId="0" applyNumberFormat="1" applyFont="1" applyFill="1" applyBorder="1" applyAlignment="1">
      <alignment vertical="center" shrinkToFit="1"/>
    </xf>
    <xf numFmtId="41" fontId="7" fillId="0" borderId="72" xfId="0" applyNumberFormat="1" applyFont="1" applyFill="1" applyBorder="1" applyAlignment="1">
      <alignment vertical="center" shrinkToFit="1"/>
    </xf>
    <xf numFmtId="41" fontId="7" fillId="0" borderId="15" xfId="0" applyNumberFormat="1" applyFont="1" applyFill="1" applyBorder="1" applyAlignment="1">
      <alignment vertical="center" shrinkToFit="1"/>
    </xf>
    <xf numFmtId="186" fontId="7" fillId="0" borderId="43" xfId="0" applyNumberFormat="1" applyFont="1" applyFill="1" applyBorder="1" applyAlignment="1">
      <alignment vertical="center"/>
    </xf>
    <xf numFmtId="186" fontId="7" fillId="0" borderId="64" xfId="0" applyNumberFormat="1" applyFont="1" applyFill="1" applyBorder="1" applyAlignment="1">
      <alignment vertical="center"/>
    </xf>
    <xf numFmtId="184" fontId="7" fillId="0" borderId="64" xfId="0" applyNumberFormat="1" applyFont="1" applyFill="1" applyBorder="1" applyAlignment="1">
      <alignment vertical="center"/>
    </xf>
    <xf numFmtId="186" fontId="7" fillId="0" borderId="55" xfId="0" applyNumberFormat="1" applyFont="1" applyFill="1" applyBorder="1" applyAlignment="1">
      <alignment vertical="center"/>
    </xf>
    <xf numFmtId="186" fontId="7" fillId="0" borderId="44" xfId="0" applyNumberFormat="1" applyFont="1" applyFill="1" applyBorder="1" applyAlignment="1">
      <alignment vertical="center"/>
    </xf>
    <xf numFmtId="186" fontId="7" fillId="0" borderId="53" xfId="0" applyNumberFormat="1" applyFont="1" applyFill="1" applyBorder="1" applyAlignment="1">
      <alignment vertical="center"/>
    </xf>
    <xf numFmtId="186" fontId="7" fillId="0" borderId="74" xfId="0" applyNumberFormat="1" applyFont="1" applyFill="1" applyBorder="1" applyAlignment="1">
      <alignment vertical="center"/>
    </xf>
    <xf numFmtId="186" fontId="7" fillId="0" borderId="20" xfId="0" applyNumberFormat="1" applyFont="1" applyFill="1" applyBorder="1" applyAlignment="1">
      <alignment vertical="center"/>
    </xf>
    <xf numFmtId="186" fontId="7" fillId="0" borderId="28" xfId="0" applyNumberFormat="1" applyFont="1" applyFill="1" applyBorder="1" applyAlignment="1">
      <alignment vertical="center"/>
    </xf>
    <xf numFmtId="186" fontId="7" fillId="0" borderId="25" xfId="0" applyNumberFormat="1" applyFont="1" applyFill="1" applyBorder="1" applyAlignment="1">
      <alignment vertical="center"/>
    </xf>
    <xf numFmtId="186" fontId="7" fillId="0" borderId="23" xfId="0" applyNumberFormat="1" applyFont="1" applyFill="1" applyBorder="1" applyAlignment="1">
      <alignment vertical="center"/>
    </xf>
    <xf numFmtId="186" fontId="7" fillId="0" borderId="68" xfId="0" applyNumberFormat="1" applyFont="1" applyFill="1" applyBorder="1" applyAlignment="1">
      <alignment vertical="center"/>
    </xf>
    <xf numFmtId="186" fontId="7" fillId="0" borderId="65" xfId="0" applyNumberFormat="1" applyFont="1" applyFill="1" applyBorder="1" applyAlignment="1">
      <alignment vertical="center"/>
    </xf>
    <xf numFmtId="186" fontId="7" fillId="0" borderId="72" xfId="0" applyNumberFormat="1" applyFont="1" applyFill="1" applyBorder="1" applyAlignment="1">
      <alignment vertical="center"/>
    </xf>
    <xf numFmtId="186" fontId="7" fillId="0" borderId="15" xfId="0" applyNumberFormat="1" applyFont="1" applyFill="1" applyBorder="1" applyAlignment="1">
      <alignment vertical="center"/>
    </xf>
    <xf numFmtId="186" fontId="7" fillId="0" borderId="75" xfId="0" applyNumberFormat="1" applyFont="1" applyFill="1" applyBorder="1" applyAlignment="1">
      <alignment vertical="center"/>
    </xf>
    <xf numFmtId="186" fontId="7" fillId="0" borderId="80" xfId="0" applyNumberFormat="1" applyFont="1" applyFill="1" applyBorder="1" applyAlignment="1">
      <alignment vertical="center"/>
    </xf>
    <xf numFmtId="186" fontId="7" fillId="0" borderId="77" xfId="0" applyNumberFormat="1" applyFont="1" applyFill="1" applyBorder="1" applyAlignment="1">
      <alignment vertical="center"/>
    </xf>
    <xf numFmtId="186" fontId="7" fillId="0" borderId="63" xfId="0" applyNumberFormat="1" applyFont="1" applyFill="1" applyBorder="1" applyAlignment="1">
      <alignment vertical="center"/>
    </xf>
    <xf numFmtId="186" fontId="7" fillId="0" borderId="52" xfId="0" applyNumberFormat="1" applyFont="1" applyFill="1" applyBorder="1" applyAlignment="1">
      <alignment vertical="center"/>
    </xf>
    <xf numFmtId="207" fontId="7" fillId="0" borderId="53" xfId="0" applyNumberFormat="1" applyFont="1" applyFill="1" applyBorder="1" applyAlignment="1">
      <alignment vertical="center"/>
    </xf>
    <xf numFmtId="186" fontId="7" fillId="0" borderId="54" xfId="0" applyNumberFormat="1" applyFont="1" applyFill="1" applyBorder="1" applyAlignment="1">
      <alignment vertical="center"/>
    </xf>
    <xf numFmtId="207" fontId="7" fillId="0" borderId="25" xfId="0" applyNumberFormat="1" applyFont="1" applyFill="1" applyBorder="1" applyAlignment="1">
      <alignment vertical="center"/>
    </xf>
    <xf numFmtId="186" fontId="7" fillId="0" borderId="16" xfId="0" applyNumberFormat="1" applyFont="1" applyFill="1" applyBorder="1" applyAlignment="1">
      <alignment vertical="center"/>
    </xf>
    <xf numFmtId="186" fontId="7" fillId="0" borderId="38" xfId="0" applyNumberFormat="1" applyFont="1" applyFill="1" applyBorder="1" applyAlignment="1">
      <alignment vertical="center"/>
    </xf>
    <xf numFmtId="186" fontId="7" fillId="0" borderId="21" xfId="0" applyNumberFormat="1" applyFont="1" applyFill="1" applyBorder="1" applyAlignment="1">
      <alignment vertical="center"/>
    </xf>
    <xf numFmtId="186" fontId="7" fillId="0" borderId="22" xfId="0" applyNumberFormat="1" applyFont="1" applyFill="1" applyBorder="1" applyAlignment="1">
      <alignment vertical="center"/>
    </xf>
    <xf numFmtId="207" fontId="7" fillId="0" borderId="22" xfId="0" applyNumberFormat="1" applyFont="1" applyFill="1" applyBorder="1" applyAlignment="1">
      <alignment vertical="center"/>
    </xf>
    <xf numFmtId="186" fontId="7" fillId="0" borderId="10" xfId="0" applyNumberFormat="1" applyFont="1" applyFill="1" applyBorder="1" applyAlignment="1">
      <alignment vertical="center"/>
    </xf>
    <xf numFmtId="186" fontId="7" fillId="0" borderId="11" xfId="0" applyNumberFormat="1" applyFont="1" applyFill="1" applyBorder="1" applyAlignment="1">
      <alignment vertical="center"/>
    </xf>
    <xf numFmtId="207" fontId="7" fillId="0" borderId="52" xfId="0" applyNumberFormat="1" applyFont="1" applyFill="1" applyBorder="1" applyAlignment="1">
      <alignment vertical="center"/>
    </xf>
    <xf numFmtId="41" fontId="7" fillId="0" borderId="68" xfId="0" applyNumberFormat="1" applyFont="1" applyFill="1" applyBorder="1" applyAlignment="1">
      <alignment vertical="center"/>
    </xf>
    <xf numFmtId="41" fontId="7" fillId="0" borderId="65" xfId="0" applyNumberFormat="1" applyFont="1" applyFill="1" applyBorder="1" applyAlignment="1">
      <alignment vertical="center"/>
    </xf>
    <xf numFmtId="41" fontId="7" fillId="0" borderId="15" xfId="0" applyNumberFormat="1" applyFont="1" applyFill="1" applyBorder="1" applyAlignment="1">
      <alignment vertical="center"/>
    </xf>
    <xf numFmtId="38" fontId="6" fillId="0" borderId="19" xfId="51" applyFont="1" applyFill="1" applyBorder="1" applyAlignment="1">
      <alignment vertical="center"/>
    </xf>
    <xf numFmtId="38" fontId="6" fillId="0" borderId="13" xfId="51" applyFont="1" applyFill="1" applyBorder="1" applyAlignment="1">
      <alignment vertical="center"/>
    </xf>
    <xf numFmtId="38" fontId="6" fillId="0" borderId="17" xfId="51" applyFont="1" applyFill="1" applyBorder="1" applyAlignment="1">
      <alignment vertical="center"/>
    </xf>
    <xf numFmtId="38" fontId="6" fillId="0" borderId="12" xfId="51" applyFont="1" applyFill="1" applyBorder="1" applyAlignment="1">
      <alignment vertical="center"/>
    </xf>
    <xf numFmtId="38" fontId="6" fillId="0" borderId="26" xfId="51" applyFont="1" applyFill="1" applyBorder="1" applyAlignment="1">
      <alignment vertical="center"/>
    </xf>
    <xf numFmtId="0" fontId="6" fillId="0" borderId="12" xfId="0" applyFont="1" applyFill="1" applyBorder="1" applyAlignment="1">
      <alignment horizontal="right" vertical="center"/>
    </xf>
    <xf numFmtId="0" fontId="6" fillId="0" borderId="13" xfId="0" applyFont="1" applyFill="1" applyBorder="1" applyAlignment="1">
      <alignment horizontal="right" vertical="center"/>
    </xf>
    <xf numFmtId="0" fontId="6" fillId="0" borderId="13" xfId="0" applyFont="1" applyFill="1" applyBorder="1" applyAlignment="1">
      <alignment vertical="center"/>
    </xf>
    <xf numFmtId="38" fontId="6" fillId="0" borderId="14" xfId="51" applyFont="1" applyFill="1" applyBorder="1" applyAlignment="1">
      <alignment vertical="center"/>
    </xf>
    <xf numFmtId="0" fontId="6" fillId="0" borderId="17" xfId="0" applyFont="1" applyFill="1" applyBorder="1" applyAlignment="1">
      <alignment vertical="center"/>
    </xf>
    <xf numFmtId="38" fontId="9" fillId="0" borderId="12" xfId="51" applyFont="1" applyBorder="1" applyAlignment="1" quotePrefix="1">
      <alignment horizontal="right" vertical="center"/>
    </xf>
    <xf numFmtId="38" fontId="9" fillId="0" borderId="46" xfId="51" applyFont="1" applyBorder="1" applyAlignment="1" quotePrefix="1">
      <alignment horizontal="right" vertical="center"/>
    </xf>
    <xf numFmtId="38" fontId="9" fillId="0" borderId="46" xfId="51" applyFont="1" applyBorder="1" applyAlignment="1">
      <alignment vertical="center"/>
    </xf>
    <xf numFmtId="38" fontId="9" fillId="0" borderId="13" xfId="51" applyFont="1" applyBorder="1" applyAlignment="1" quotePrefix="1">
      <alignment horizontal="right" vertical="center"/>
    </xf>
    <xf numFmtId="38" fontId="9" fillId="0" borderId="13" xfId="51" applyFont="1" applyBorder="1" applyAlignment="1">
      <alignment vertical="center"/>
    </xf>
    <xf numFmtId="38" fontId="9" fillId="0" borderId="13" xfId="51" applyFont="1" applyFill="1" applyBorder="1" applyAlignment="1" quotePrefix="1">
      <alignment horizontal="right" vertical="center"/>
    </xf>
    <xf numFmtId="38" fontId="9" fillId="0" borderId="14" xfId="51" applyFont="1" applyBorder="1" applyAlignment="1" quotePrefix="1">
      <alignment horizontal="right" vertical="center"/>
    </xf>
    <xf numFmtId="38" fontId="9" fillId="0" borderId="24" xfId="51" applyFont="1" applyFill="1" applyBorder="1" applyAlignment="1" quotePrefix="1">
      <alignment horizontal="right" vertical="center"/>
    </xf>
    <xf numFmtId="38" fontId="9" fillId="0" borderId="24" xfId="51" applyFont="1" applyBorder="1" applyAlignment="1">
      <alignment vertical="center"/>
    </xf>
    <xf numFmtId="38" fontId="9" fillId="0" borderId="26" xfId="51" applyFont="1" applyBorder="1" applyAlignment="1" quotePrefix="1">
      <alignment/>
    </xf>
    <xf numFmtId="38" fontId="9" fillId="0" borderId="24" xfId="51" applyFont="1" applyBorder="1" applyAlignment="1" quotePrefix="1">
      <alignment horizontal="right" vertical="center"/>
    </xf>
    <xf numFmtId="38" fontId="9" fillId="0" borderId="12" xfId="51" applyFont="1" applyBorder="1" applyAlignment="1" quotePrefix="1">
      <alignment/>
    </xf>
    <xf numFmtId="38" fontId="9" fillId="0" borderId="46" xfId="51" applyFont="1" applyBorder="1" applyAlignment="1" quotePrefix="1">
      <alignment/>
    </xf>
    <xf numFmtId="38" fontId="9" fillId="0" borderId="13" xfId="51" applyFont="1" applyBorder="1" applyAlignment="1" quotePrefix="1">
      <alignment/>
    </xf>
    <xf numFmtId="38" fontId="9" fillId="0" borderId="14" xfId="51" applyFont="1" applyBorder="1" applyAlignment="1" quotePrefix="1">
      <alignment/>
    </xf>
    <xf numFmtId="38" fontId="9" fillId="0" borderId="13" xfId="51" applyFont="1" applyFill="1" applyBorder="1" applyAlignment="1" quotePrefix="1">
      <alignment/>
    </xf>
    <xf numFmtId="38" fontId="9" fillId="0" borderId="24" xfId="51" applyFont="1" applyBorder="1" applyAlignment="1" quotePrefix="1">
      <alignment/>
    </xf>
    <xf numFmtId="38" fontId="9" fillId="0" borderId="24" xfId="51" applyFont="1" applyFill="1" applyBorder="1" applyAlignment="1" quotePrefix="1">
      <alignment/>
    </xf>
    <xf numFmtId="38" fontId="9" fillId="0" borderId="46" xfId="51" applyFont="1" applyBorder="1" applyAlignment="1">
      <alignment/>
    </xf>
    <xf numFmtId="38" fontId="9" fillId="0" borderId="46" xfId="51" applyFont="1" applyBorder="1" applyAlignment="1" quotePrefix="1">
      <alignment/>
    </xf>
    <xf numFmtId="38" fontId="9" fillId="0" borderId="13" xfId="51" applyFont="1" applyBorder="1" applyAlignment="1" quotePrefix="1">
      <alignment/>
    </xf>
    <xf numFmtId="38" fontId="9" fillId="0" borderId="13" xfId="51" applyFont="1" applyFill="1" applyBorder="1" applyAlignment="1" quotePrefix="1">
      <alignment/>
    </xf>
    <xf numFmtId="38" fontId="9" fillId="0" borderId="24" xfId="51" applyFont="1" applyFill="1" applyBorder="1" applyAlignment="1" quotePrefix="1">
      <alignment/>
    </xf>
    <xf numFmtId="38" fontId="9" fillId="0" borderId="26" xfId="51" applyFont="1" applyBorder="1" applyAlignment="1" quotePrefix="1">
      <alignment/>
    </xf>
    <xf numFmtId="38" fontId="9" fillId="0" borderId="24" xfId="51" applyFont="1" applyBorder="1" applyAlignment="1" quotePrefix="1">
      <alignment/>
    </xf>
    <xf numFmtId="38" fontId="9" fillId="0" borderId="26" xfId="51" applyFont="1" applyFill="1" applyBorder="1" applyAlignment="1" quotePrefix="1">
      <alignment/>
    </xf>
    <xf numFmtId="38" fontId="9" fillId="0" borderId="12" xfId="51" applyFont="1" applyBorder="1" applyAlignment="1" quotePrefix="1">
      <alignment/>
    </xf>
    <xf numFmtId="38" fontId="9" fillId="0" borderId="14" xfId="51" applyFont="1" applyBorder="1" applyAlignment="1" quotePrefix="1">
      <alignment/>
    </xf>
    <xf numFmtId="38" fontId="9" fillId="0" borderId="46" xfId="51" applyFont="1" applyBorder="1" applyAlignment="1" quotePrefix="1">
      <alignment vertical="center"/>
    </xf>
    <xf numFmtId="38" fontId="9" fillId="0" borderId="13" xfId="51" applyFont="1" applyBorder="1" applyAlignment="1" quotePrefix="1">
      <alignment vertical="center"/>
    </xf>
    <xf numFmtId="38" fontId="9" fillId="0" borderId="13" xfId="51" applyFont="1" applyFill="1" applyBorder="1" applyAlignment="1" quotePrefix="1">
      <alignment vertical="center"/>
    </xf>
    <xf numFmtId="38" fontId="9" fillId="0" borderId="24" xfId="51" applyFont="1" applyFill="1" applyBorder="1" applyAlignment="1" quotePrefix="1">
      <alignment vertical="center"/>
    </xf>
    <xf numFmtId="38" fontId="9" fillId="0" borderId="26" xfId="51" applyFont="1" applyBorder="1" applyAlignment="1" quotePrefix="1">
      <alignment vertical="center"/>
    </xf>
    <xf numFmtId="38" fontId="9" fillId="0" borderId="24" xfId="51" applyFont="1" applyBorder="1" applyAlignment="1" quotePrefix="1">
      <alignment vertical="center"/>
    </xf>
    <xf numFmtId="41" fontId="7" fillId="0" borderId="44" xfId="0" applyNumberFormat="1" applyFont="1" applyFill="1" applyBorder="1" applyAlignment="1">
      <alignment horizontal="distributed" vertical="center"/>
    </xf>
    <xf numFmtId="41" fontId="7" fillId="0" borderId="20" xfId="0" applyNumberFormat="1" applyFont="1" applyFill="1" applyBorder="1" applyAlignment="1">
      <alignment horizontal="distributed" vertical="center"/>
    </xf>
    <xf numFmtId="41" fontId="7" fillId="0" borderId="45" xfId="0" applyNumberFormat="1" applyFont="1" applyFill="1" applyBorder="1" applyAlignment="1">
      <alignment horizontal="distributed" vertical="center"/>
    </xf>
    <xf numFmtId="41" fontId="7" fillId="0" borderId="21" xfId="0" applyNumberFormat="1" applyFont="1" applyFill="1" applyBorder="1" applyAlignment="1">
      <alignment horizontal="distributed" vertical="center"/>
    </xf>
    <xf numFmtId="187" fontId="0" fillId="0" borderId="24" xfId="0" applyNumberFormat="1" applyFont="1" applyBorder="1" applyAlignment="1">
      <alignment vertical="center"/>
    </xf>
    <xf numFmtId="187" fontId="0" fillId="0" borderId="81" xfId="0" applyNumberFormat="1" applyFont="1" applyBorder="1" applyAlignment="1">
      <alignment vertical="center"/>
    </xf>
    <xf numFmtId="0" fontId="7" fillId="34" borderId="50" xfId="0" applyFont="1" applyFill="1" applyBorder="1" applyAlignment="1">
      <alignment horizontal="left" vertical="center" wrapText="1"/>
    </xf>
    <xf numFmtId="0" fontId="7" fillId="34" borderId="58" xfId="0" applyFont="1" applyFill="1" applyBorder="1" applyAlignment="1">
      <alignment horizontal="left" vertical="center" wrapText="1"/>
    </xf>
    <xf numFmtId="0" fontId="7" fillId="34" borderId="59" xfId="0" applyFont="1" applyFill="1" applyBorder="1" applyAlignment="1">
      <alignment horizontal="left" vertical="center" wrapText="1"/>
    </xf>
    <xf numFmtId="0" fontId="7" fillId="33" borderId="46" xfId="0" applyFont="1" applyFill="1" applyBorder="1" applyAlignment="1">
      <alignment horizontal="center" vertical="center"/>
    </xf>
    <xf numFmtId="0" fontId="7" fillId="33" borderId="18" xfId="0" applyFont="1" applyFill="1" applyBorder="1" applyAlignment="1">
      <alignment horizontal="center" vertical="center"/>
    </xf>
    <xf numFmtId="0" fontId="7" fillId="33" borderId="24" xfId="0" applyFont="1" applyFill="1" applyBorder="1" applyAlignment="1">
      <alignment horizontal="center" vertical="center"/>
    </xf>
    <xf numFmtId="177" fontId="7" fillId="33" borderId="0" xfId="0" applyNumberFormat="1" applyFont="1" applyFill="1" applyBorder="1" applyAlignment="1">
      <alignment horizontal="right" vertical="center"/>
    </xf>
    <xf numFmtId="0" fontId="7" fillId="0" borderId="48" xfId="0" applyFont="1" applyFill="1" applyBorder="1" applyAlignment="1">
      <alignment horizontal="center" vertical="center" shrinkToFit="1"/>
    </xf>
    <xf numFmtId="0" fontId="7" fillId="0" borderId="73" xfId="0" applyFont="1" applyFill="1" applyBorder="1" applyAlignment="1">
      <alignment horizontal="center" vertical="center" shrinkToFit="1"/>
    </xf>
    <xf numFmtId="0" fontId="7" fillId="0" borderId="82" xfId="0" applyFont="1" applyFill="1" applyBorder="1" applyAlignment="1">
      <alignment horizontal="center" vertical="center" shrinkToFit="1"/>
    </xf>
    <xf numFmtId="0" fontId="7" fillId="0" borderId="71" xfId="0" applyFont="1" applyFill="1" applyBorder="1" applyAlignment="1">
      <alignment horizontal="left" vertical="center" wrapText="1"/>
    </xf>
    <xf numFmtId="0" fontId="0" fillId="0" borderId="56" xfId="0" applyFont="1" applyBorder="1" applyAlignment="1">
      <alignment horizontal="left" vertical="center" wrapText="1"/>
    </xf>
    <xf numFmtId="0" fontId="0" fillId="0" borderId="57" xfId="0" applyFont="1" applyBorder="1" applyAlignment="1">
      <alignment horizontal="left" vertical="center" wrapText="1"/>
    </xf>
    <xf numFmtId="0" fontId="0" fillId="0" borderId="51" xfId="0" applyFont="1" applyBorder="1" applyAlignment="1">
      <alignment horizontal="left" vertical="center" wrapText="1"/>
    </xf>
    <xf numFmtId="0" fontId="0" fillId="0" borderId="0" xfId="0" applyFont="1" applyAlignment="1">
      <alignment horizontal="left" vertical="center" wrapText="1"/>
    </xf>
    <xf numFmtId="0" fontId="0" fillId="0" borderId="35" xfId="0" applyFont="1" applyBorder="1" applyAlignment="1">
      <alignment horizontal="left" vertical="center" wrapText="1"/>
    </xf>
    <xf numFmtId="0" fontId="0" fillId="0" borderId="50" xfId="0" applyFont="1" applyBorder="1" applyAlignment="1">
      <alignment horizontal="left" vertical="center" wrapText="1"/>
    </xf>
    <xf numFmtId="0" fontId="0" fillId="0" borderId="58" xfId="0" applyFont="1" applyBorder="1" applyAlignment="1">
      <alignment horizontal="left" vertical="center" wrapText="1"/>
    </xf>
    <xf numFmtId="0" fontId="0" fillId="0" borderId="59" xfId="0" applyFont="1" applyBorder="1" applyAlignment="1">
      <alignment horizontal="left" vertical="center" wrapText="1"/>
    </xf>
    <xf numFmtId="177" fontId="7" fillId="0" borderId="46" xfId="0" applyNumberFormat="1" applyFont="1" applyFill="1" applyBorder="1" applyAlignment="1">
      <alignment horizontal="center" vertical="center"/>
    </xf>
    <xf numFmtId="177" fontId="7" fillId="0" borderId="18" xfId="0" applyNumberFormat="1" applyFont="1" applyFill="1" applyBorder="1" applyAlignment="1">
      <alignment horizontal="center" vertical="center"/>
    </xf>
    <xf numFmtId="177" fontId="7" fillId="0" borderId="24" xfId="0" applyNumberFormat="1" applyFont="1" applyFill="1" applyBorder="1" applyAlignment="1">
      <alignment horizontal="center" vertical="center"/>
    </xf>
    <xf numFmtId="0" fontId="7" fillId="33" borderId="83" xfId="0" applyFont="1" applyFill="1" applyBorder="1" applyAlignment="1">
      <alignment horizontal="distributed" vertical="center" wrapText="1"/>
    </xf>
    <xf numFmtId="0" fontId="7" fillId="33" borderId="84" xfId="0" applyFont="1" applyFill="1" applyBorder="1" applyAlignment="1">
      <alignment horizontal="distributed" vertical="center" wrapText="1"/>
    </xf>
    <xf numFmtId="0" fontId="7" fillId="33" borderId="85" xfId="0" applyFont="1" applyFill="1" applyBorder="1" applyAlignment="1">
      <alignment horizontal="distributed" vertical="center" wrapText="1"/>
    </xf>
    <xf numFmtId="0" fontId="7" fillId="34" borderId="71" xfId="0" applyFont="1" applyFill="1" applyBorder="1" applyAlignment="1">
      <alignment horizontal="left" vertical="center" shrinkToFit="1"/>
    </xf>
    <xf numFmtId="0" fontId="7" fillId="34" borderId="56" xfId="0" applyFont="1" applyFill="1" applyBorder="1" applyAlignment="1">
      <alignment horizontal="left" vertical="center" shrinkToFit="1"/>
    </xf>
    <xf numFmtId="0" fontId="7" fillId="34" borderId="57" xfId="0" applyFont="1" applyFill="1" applyBorder="1" applyAlignment="1">
      <alignment horizontal="left" vertical="center" shrinkToFit="1"/>
    </xf>
    <xf numFmtId="0" fontId="7" fillId="34" borderId="51" xfId="0" applyFont="1" applyFill="1" applyBorder="1" applyAlignment="1">
      <alignment horizontal="left" vertical="center" shrinkToFit="1"/>
    </xf>
    <xf numFmtId="0" fontId="7" fillId="34" borderId="0" xfId="0" applyFont="1" applyFill="1" applyBorder="1" applyAlignment="1">
      <alignment horizontal="left" vertical="center" shrinkToFit="1"/>
    </xf>
    <xf numFmtId="0" fontId="7" fillId="34" borderId="35" xfId="0" applyFont="1" applyFill="1" applyBorder="1" applyAlignment="1">
      <alignment horizontal="left" vertical="center" shrinkToFit="1"/>
    </xf>
    <xf numFmtId="0" fontId="7" fillId="34" borderId="50" xfId="0" applyFont="1" applyFill="1" applyBorder="1" applyAlignment="1">
      <alignment horizontal="left" vertical="center" shrinkToFit="1"/>
    </xf>
    <xf numFmtId="0" fontId="7" fillId="34" borderId="58" xfId="0" applyFont="1" applyFill="1" applyBorder="1" applyAlignment="1">
      <alignment horizontal="left" vertical="center" shrinkToFit="1"/>
    </xf>
    <xf numFmtId="0" fontId="7" fillId="34" borderId="59" xfId="0" applyFont="1" applyFill="1" applyBorder="1" applyAlignment="1">
      <alignment horizontal="left" vertical="center" shrinkToFit="1"/>
    </xf>
    <xf numFmtId="0" fontId="7" fillId="33" borderId="46" xfId="0" applyFont="1" applyFill="1" applyBorder="1" applyAlignment="1">
      <alignment horizontal="distributed" vertical="center" wrapText="1"/>
    </xf>
    <xf numFmtId="0" fontId="7" fillId="33" borderId="18" xfId="0" applyFont="1" applyFill="1" applyBorder="1" applyAlignment="1">
      <alignment horizontal="distributed" vertical="center" wrapText="1"/>
    </xf>
    <xf numFmtId="0" fontId="0" fillId="0" borderId="18" xfId="0" applyFont="1" applyBorder="1" applyAlignment="1">
      <alignment horizontal="distributed" vertical="center" wrapText="1"/>
    </xf>
    <xf numFmtId="0" fontId="7" fillId="33" borderId="46" xfId="0" applyFont="1" applyFill="1" applyBorder="1" applyAlignment="1">
      <alignment horizontal="center" vertical="center" wrapText="1"/>
    </xf>
    <xf numFmtId="0" fontId="7" fillId="33" borderId="18" xfId="0" applyFont="1" applyFill="1" applyBorder="1" applyAlignment="1">
      <alignment horizontal="center" vertical="center" wrapText="1"/>
    </xf>
    <xf numFmtId="0" fontId="7" fillId="33" borderId="24" xfId="0" applyFont="1" applyFill="1" applyBorder="1" applyAlignment="1">
      <alignment horizontal="center" vertical="center" wrapText="1"/>
    </xf>
    <xf numFmtId="0" fontId="7" fillId="33" borderId="51" xfId="0" applyFont="1" applyFill="1" applyBorder="1" applyAlignment="1">
      <alignment horizontal="left" vertical="center"/>
    </xf>
    <xf numFmtId="0" fontId="7" fillId="33" borderId="0" xfId="0" applyFont="1" applyFill="1" applyBorder="1" applyAlignment="1">
      <alignment horizontal="left" vertical="center"/>
    </xf>
    <xf numFmtId="0" fontId="7" fillId="33" borderId="35" xfId="0" applyFont="1" applyFill="1" applyBorder="1" applyAlignment="1">
      <alignment horizontal="left" vertical="center"/>
    </xf>
    <xf numFmtId="0" fontId="7" fillId="0" borderId="86"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87" xfId="0" applyFont="1" applyFill="1" applyBorder="1" applyAlignment="1">
      <alignment horizontal="left" vertical="center" wrapText="1"/>
    </xf>
    <xf numFmtId="0" fontId="7" fillId="34" borderId="33" xfId="0" applyFont="1" applyFill="1" applyBorder="1" applyAlignment="1">
      <alignment vertical="center" shrinkToFit="1"/>
    </xf>
    <xf numFmtId="0" fontId="7" fillId="34" borderId="37" xfId="0" applyFont="1" applyFill="1" applyBorder="1" applyAlignment="1">
      <alignment vertical="center" shrinkToFit="1"/>
    </xf>
    <xf numFmtId="0" fontId="0" fillId="0" borderId="34" xfId="0" applyFont="1" applyBorder="1" applyAlignment="1">
      <alignment vertical="center" shrinkToFit="1"/>
    </xf>
    <xf numFmtId="0" fontId="7" fillId="34" borderId="51" xfId="0" applyFont="1" applyFill="1" applyBorder="1" applyAlignment="1">
      <alignment vertical="center" shrinkToFit="1"/>
    </xf>
    <xf numFmtId="0" fontId="7" fillId="34" borderId="0" xfId="0" applyFont="1" applyFill="1" applyBorder="1" applyAlignment="1">
      <alignment vertical="center" shrinkToFit="1"/>
    </xf>
    <xf numFmtId="0" fontId="0" fillId="0" borderId="35" xfId="0" applyFont="1" applyBorder="1" applyAlignment="1">
      <alignment vertical="center" shrinkToFit="1"/>
    </xf>
    <xf numFmtId="0" fontId="7" fillId="34" borderId="88" xfId="0" applyFont="1" applyFill="1" applyBorder="1" applyAlignment="1">
      <alignment horizontal="left" vertical="center" shrinkToFit="1"/>
    </xf>
    <xf numFmtId="0" fontId="7" fillId="34" borderId="89" xfId="0" applyFont="1" applyFill="1" applyBorder="1" applyAlignment="1">
      <alignment horizontal="left" vertical="center" shrinkToFit="1"/>
    </xf>
    <xf numFmtId="0" fontId="7" fillId="34" borderId="90" xfId="0" applyFont="1" applyFill="1" applyBorder="1" applyAlignment="1">
      <alignment horizontal="left" vertical="center" shrinkToFit="1"/>
    </xf>
    <xf numFmtId="0" fontId="7" fillId="0" borderId="84" xfId="0" applyFont="1" applyFill="1" applyBorder="1" applyAlignment="1">
      <alignment horizontal="distributed" vertical="center"/>
    </xf>
    <xf numFmtId="0" fontId="7" fillId="0" borderId="85" xfId="0" applyFont="1" applyFill="1" applyBorder="1" applyAlignment="1">
      <alignment horizontal="distributed" vertical="center"/>
    </xf>
    <xf numFmtId="0" fontId="7" fillId="34" borderId="91" xfId="0" applyFont="1" applyFill="1" applyBorder="1" applyAlignment="1">
      <alignment horizontal="left" vertical="center" wrapText="1" shrinkToFit="1"/>
    </xf>
    <xf numFmtId="0" fontId="7" fillId="34" borderId="92" xfId="0" applyFont="1" applyFill="1" applyBorder="1" applyAlignment="1">
      <alignment horizontal="left" vertical="center" shrinkToFit="1"/>
    </xf>
    <xf numFmtId="0" fontId="7" fillId="34" borderId="93" xfId="0" applyFont="1" applyFill="1" applyBorder="1" applyAlignment="1">
      <alignment horizontal="left" vertical="center" shrinkToFit="1"/>
    </xf>
    <xf numFmtId="0" fontId="5" fillId="33" borderId="0" xfId="0" applyFont="1" applyFill="1" applyAlignment="1">
      <alignment vertical="center"/>
    </xf>
    <xf numFmtId="0" fontId="7" fillId="33" borderId="0" xfId="0" applyFont="1" applyFill="1" applyAlignment="1">
      <alignment horizontal="left" vertical="center" wrapText="1"/>
    </xf>
    <xf numFmtId="0" fontId="8" fillId="34" borderId="0" xfId="0" applyFont="1" applyFill="1" applyAlignment="1">
      <alignment vertical="center"/>
    </xf>
    <xf numFmtId="0" fontId="7" fillId="34" borderId="48" xfId="0" applyFont="1" applyFill="1" applyBorder="1" applyAlignment="1">
      <alignment horizontal="center" vertical="center"/>
    </xf>
    <xf numFmtId="0" fontId="7" fillId="33" borderId="73" xfId="0" applyFont="1" applyFill="1" applyBorder="1" applyAlignment="1">
      <alignment horizontal="center" vertical="center"/>
    </xf>
    <xf numFmtId="0" fontId="7" fillId="33" borderId="82" xfId="0" applyFont="1" applyFill="1" applyBorder="1" applyAlignment="1">
      <alignment horizontal="center" vertical="center"/>
    </xf>
    <xf numFmtId="0" fontId="7" fillId="33" borderId="87" xfId="0" applyFont="1" applyFill="1" applyBorder="1" applyAlignment="1">
      <alignment horizontal="distributed" vertical="center" wrapText="1"/>
    </xf>
    <xf numFmtId="0" fontId="7" fillId="33" borderId="94" xfId="0" applyFont="1" applyFill="1" applyBorder="1" applyAlignment="1">
      <alignment horizontal="distributed" vertical="center" wrapText="1"/>
    </xf>
    <xf numFmtId="0" fontId="7" fillId="34" borderId="70" xfId="0" applyFont="1" applyFill="1" applyBorder="1" applyAlignment="1">
      <alignment horizontal="left" vertical="center" shrinkToFit="1"/>
    </xf>
    <xf numFmtId="0" fontId="7" fillId="34" borderId="95" xfId="0" applyFont="1" applyFill="1" applyBorder="1" applyAlignment="1">
      <alignment horizontal="left" vertical="center" shrinkToFit="1"/>
    </xf>
    <xf numFmtId="0" fontId="7" fillId="34" borderId="96" xfId="0" applyFont="1" applyFill="1" applyBorder="1" applyAlignment="1">
      <alignment horizontal="left" vertical="center" shrinkToFit="1"/>
    </xf>
    <xf numFmtId="0" fontId="7" fillId="33" borderId="65" xfId="0" applyFont="1" applyFill="1" applyBorder="1" applyAlignment="1">
      <alignment horizontal="center" vertical="center" wrapText="1"/>
    </xf>
    <xf numFmtId="0" fontId="7" fillId="33" borderId="65" xfId="0" applyFont="1" applyFill="1" applyBorder="1" applyAlignment="1">
      <alignment horizontal="center" vertical="center"/>
    </xf>
    <xf numFmtId="0" fontId="7" fillId="33" borderId="15" xfId="0" applyFont="1" applyFill="1" applyBorder="1" applyAlignment="1">
      <alignment horizontal="center" vertical="center"/>
    </xf>
    <xf numFmtId="0" fontId="7" fillId="34" borderId="56" xfId="0" applyFont="1" applyFill="1" applyBorder="1" applyAlignment="1">
      <alignment horizontal="left" vertical="top" wrapText="1"/>
    </xf>
    <xf numFmtId="0" fontId="7" fillId="33" borderId="97" xfId="0" applyFont="1" applyFill="1" applyBorder="1" applyAlignment="1">
      <alignment horizontal="center" vertical="center" wrapText="1"/>
    </xf>
    <xf numFmtId="0" fontId="7" fillId="33" borderId="95" xfId="0" applyFont="1" applyFill="1" applyBorder="1" applyAlignment="1">
      <alignment horizontal="center" vertical="center" wrapText="1"/>
    </xf>
    <xf numFmtId="0" fontId="7" fillId="33" borderId="39" xfId="0" applyFont="1" applyFill="1" applyBorder="1" applyAlignment="1">
      <alignment horizontal="center" vertical="center"/>
    </xf>
    <xf numFmtId="0" fontId="7" fillId="33" borderId="31" xfId="0" applyFont="1" applyFill="1" applyBorder="1" applyAlignment="1">
      <alignment horizontal="center" vertical="center"/>
    </xf>
    <xf numFmtId="0" fontId="7" fillId="33" borderId="41" xfId="0" applyFont="1" applyFill="1" applyBorder="1" applyAlignment="1">
      <alignment horizontal="center" vertical="center"/>
    </xf>
    <xf numFmtId="0" fontId="7" fillId="0" borderId="65" xfId="0" applyFont="1" applyFill="1" applyBorder="1" applyAlignment="1">
      <alignment horizontal="center" vertical="center" wrapText="1"/>
    </xf>
    <xf numFmtId="0" fontId="7" fillId="0" borderId="65"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79" xfId="0" applyFont="1" applyFill="1" applyBorder="1" applyAlignment="1">
      <alignment horizontal="left" vertical="center"/>
    </xf>
    <xf numFmtId="0" fontId="7" fillId="0" borderId="73" xfId="0" applyFont="1" applyFill="1" applyBorder="1" applyAlignment="1">
      <alignment horizontal="left" vertical="center"/>
    </xf>
    <xf numFmtId="0" fontId="7" fillId="0" borderId="22" xfId="0" applyFont="1" applyFill="1" applyBorder="1" applyAlignment="1">
      <alignment horizontal="left" vertical="center"/>
    </xf>
    <xf numFmtId="0" fontId="7" fillId="34" borderId="0" xfId="0" applyFont="1" applyFill="1" applyBorder="1" applyAlignment="1">
      <alignment horizontal="center" vertical="center"/>
    </xf>
    <xf numFmtId="0" fontId="7" fillId="33" borderId="53" xfId="0" applyFont="1" applyFill="1" applyBorder="1" applyAlignment="1">
      <alignment horizontal="center" vertical="center" wrapText="1"/>
    </xf>
    <xf numFmtId="0" fontId="7" fillId="33" borderId="53" xfId="0" applyFont="1" applyFill="1" applyBorder="1" applyAlignment="1">
      <alignment horizontal="center" vertical="center"/>
    </xf>
    <xf numFmtId="0" fontId="7" fillId="33" borderId="20" xfId="0" applyFont="1" applyFill="1" applyBorder="1" applyAlignment="1">
      <alignment horizontal="center" vertical="center"/>
    </xf>
    <xf numFmtId="0" fontId="7" fillId="33" borderId="36" xfId="0" applyFont="1" applyFill="1" applyBorder="1" applyAlignment="1">
      <alignment horizontal="center" vertical="center"/>
    </xf>
    <xf numFmtId="0" fontId="7" fillId="33" borderId="38" xfId="0" applyFont="1" applyFill="1" applyBorder="1" applyAlignment="1">
      <alignment horizontal="center" vertical="center"/>
    </xf>
    <xf numFmtId="0" fontId="7" fillId="33" borderId="37" xfId="0" applyFont="1" applyFill="1" applyBorder="1" applyAlignment="1">
      <alignment horizontal="center" vertical="center"/>
    </xf>
    <xf numFmtId="0" fontId="7" fillId="33" borderId="34" xfId="0" applyFont="1" applyFill="1" applyBorder="1" applyAlignment="1">
      <alignment horizontal="center" vertical="center"/>
    </xf>
    <xf numFmtId="0" fontId="7" fillId="33" borderId="36" xfId="0" applyFont="1" applyFill="1" applyBorder="1" applyAlignment="1">
      <alignment horizontal="center" vertical="center" wrapText="1"/>
    </xf>
    <xf numFmtId="0" fontId="7" fillId="33" borderId="38" xfId="0" applyFont="1" applyFill="1" applyBorder="1" applyAlignment="1">
      <alignment horizontal="center" vertical="center" wrapText="1"/>
    </xf>
    <xf numFmtId="0" fontId="7" fillId="33" borderId="40" xfId="0" applyFont="1" applyFill="1" applyBorder="1" applyAlignment="1">
      <alignment horizontal="center" vertical="center"/>
    </xf>
    <xf numFmtId="0" fontId="0" fillId="0" borderId="31" xfId="0" applyFont="1" applyBorder="1" applyAlignment="1">
      <alignment horizontal="center" vertical="center"/>
    </xf>
    <xf numFmtId="0" fontId="7" fillId="33" borderId="39" xfId="0" applyFont="1" applyFill="1" applyBorder="1" applyAlignment="1">
      <alignment horizontal="center" vertical="center" wrapText="1"/>
    </xf>
    <xf numFmtId="0" fontId="7" fillId="33" borderId="41" xfId="0" applyFont="1" applyFill="1" applyBorder="1" applyAlignment="1">
      <alignment horizontal="center" vertical="center" wrapText="1"/>
    </xf>
    <xf numFmtId="0" fontId="7" fillId="33" borderId="39" xfId="0" applyFont="1" applyFill="1" applyBorder="1" applyAlignment="1">
      <alignment horizontal="left" vertical="center" wrapText="1"/>
    </xf>
    <xf numFmtId="0" fontId="7" fillId="33" borderId="40" xfId="0" applyFont="1" applyFill="1" applyBorder="1" applyAlignment="1">
      <alignment horizontal="left" vertical="center" wrapText="1"/>
    </xf>
    <xf numFmtId="0" fontId="7" fillId="33" borderId="41" xfId="0" applyFont="1" applyFill="1" applyBorder="1" applyAlignment="1">
      <alignment horizontal="left" vertical="center" wrapText="1"/>
    </xf>
    <xf numFmtId="0" fontId="7" fillId="33" borderId="37" xfId="0" applyFont="1" applyFill="1" applyBorder="1" applyAlignment="1">
      <alignment horizontal="center" vertical="center" wrapText="1"/>
    </xf>
    <xf numFmtId="0" fontId="7" fillId="33" borderId="34" xfId="0" applyFont="1" applyFill="1" applyBorder="1" applyAlignment="1">
      <alignment horizontal="center" vertical="center" wrapText="1"/>
    </xf>
    <xf numFmtId="0" fontId="7" fillId="33" borderId="39" xfId="0" applyFont="1" applyFill="1" applyBorder="1" applyAlignment="1">
      <alignment horizontal="left" vertical="center" shrinkToFit="1"/>
    </xf>
    <xf numFmtId="0" fontId="7" fillId="33" borderId="40" xfId="0" applyFont="1" applyFill="1" applyBorder="1" applyAlignment="1">
      <alignment horizontal="left" vertical="center" shrinkToFit="1"/>
    </xf>
    <xf numFmtId="0" fontId="7" fillId="33" borderId="41" xfId="0" applyFont="1" applyFill="1" applyBorder="1" applyAlignment="1">
      <alignment horizontal="left" vertical="center" shrinkToFit="1"/>
    </xf>
    <xf numFmtId="0" fontId="7" fillId="33" borderId="31" xfId="0" applyFont="1" applyFill="1" applyBorder="1" applyAlignment="1">
      <alignment horizontal="center" vertical="center" wrapText="1"/>
    </xf>
    <xf numFmtId="0" fontId="7" fillId="33" borderId="0" xfId="0" applyFont="1" applyFill="1" applyBorder="1" applyAlignment="1">
      <alignment horizontal="center" vertical="center" shrinkToFit="1"/>
    </xf>
    <xf numFmtId="0" fontId="7" fillId="33" borderId="0" xfId="0" applyFont="1" applyFill="1" applyBorder="1" applyAlignment="1">
      <alignment horizontal="center" vertical="center" wrapText="1"/>
    </xf>
    <xf numFmtId="0" fontId="7" fillId="33" borderId="35" xfId="0" applyFont="1" applyFill="1" applyBorder="1" applyAlignment="1">
      <alignment horizontal="center" vertical="center" wrapText="1"/>
    </xf>
    <xf numFmtId="0" fontId="7" fillId="33" borderId="48" xfId="0" applyFont="1" applyFill="1" applyBorder="1" applyAlignment="1">
      <alignment horizontal="distributed" vertical="center" wrapText="1"/>
    </xf>
    <xf numFmtId="0" fontId="0" fillId="0" borderId="22" xfId="0" applyFont="1" applyBorder="1" applyAlignment="1">
      <alignment horizontal="distributed" vertical="center" wrapText="1"/>
    </xf>
    <xf numFmtId="0" fontId="7" fillId="33" borderId="79" xfId="0" applyFont="1" applyFill="1" applyBorder="1" applyAlignment="1">
      <alignment horizontal="center" vertical="center" wrapText="1"/>
    </xf>
    <xf numFmtId="0" fontId="7" fillId="33" borderId="73" xfId="0" applyFont="1" applyFill="1" applyBorder="1" applyAlignment="1">
      <alignment horizontal="center" vertical="center" wrapText="1"/>
    </xf>
    <xf numFmtId="0" fontId="7" fillId="33" borderId="22" xfId="0" applyFont="1" applyFill="1" applyBorder="1" applyAlignment="1">
      <alignment horizontal="center" vertical="center" wrapText="1"/>
    </xf>
    <xf numFmtId="0" fontId="7" fillId="33" borderId="79" xfId="0" applyFont="1" applyFill="1" applyBorder="1" applyAlignment="1">
      <alignment horizontal="center" vertical="center" shrinkToFit="1"/>
    </xf>
    <xf numFmtId="0" fontId="7" fillId="33" borderId="22" xfId="0" applyFont="1" applyFill="1" applyBorder="1" applyAlignment="1">
      <alignment horizontal="center" vertical="center" shrinkToFit="1"/>
    </xf>
    <xf numFmtId="0" fontId="7" fillId="33" borderId="73" xfId="0" applyFont="1" applyFill="1" applyBorder="1" applyAlignment="1">
      <alignment horizontal="center" vertical="center" wrapText="1" shrinkToFit="1"/>
    </xf>
    <xf numFmtId="0" fontId="7" fillId="33" borderId="82" xfId="0" applyFont="1" applyFill="1" applyBorder="1" applyAlignment="1">
      <alignment horizontal="center" vertical="center" wrapText="1" shrinkToFit="1"/>
    </xf>
    <xf numFmtId="0" fontId="7" fillId="33" borderId="98" xfId="0" applyFont="1" applyFill="1" applyBorder="1" applyAlignment="1">
      <alignment horizontal="left" vertical="center" wrapText="1"/>
    </xf>
    <xf numFmtId="0" fontId="7" fillId="33" borderId="60" xfId="0" applyFont="1" applyFill="1" applyBorder="1" applyAlignment="1">
      <alignment horizontal="left" vertical="center" wrapText="1"/>
    </xf>
    <xf numFmtId="0" fontId="7" fillId="33" borderId="75" xfId="0" applyFont="1" applyFill="1" applyBorder="1" applyAlignment="1">
      <alignment horizontal="left" vertical="center" wrapText="1"/>
    </xf>
    <xf numFmtId="0" fontId="7" fillId="33" borderId="98" xfId="0" applyFont="1" applyFill="1" applyBorder="1" applyAlignment="1">
      <alignment horizontal="center" vertical="center" wrapText="1"/>
    </xf>
    <xf numFmtId="0" fontId="7" fillId="33" borderId="75" xfId="0" applyFont="1" applyFill="1" applyBorder="1" applyAlignment="1">
      <alignment horizontal="center" vertical="center" wrapText="1"/>
    </xf>
    <xf numFmtId="0" fontId="7" fillId="33" borderId="99" xfId="0" applyFont="1" applyFill="1" applyBorder="1" applyAlignment="1">
      <alignment horizontal="center" vertical="center" wrapText="1"/>
    </xf>
    <xf numFmtId="0" fontId="7" fillId="33" borderId="48" xfId="0" applyFont="1" applyFill="1" applyBorder="1" applyAlignment="1">
      <alignment horizontal="left" vertical="center"/>
    </xf>
    <xf numFmtId="0" fontId="7" fillId="33" borderId="73" xfId="0" applyFont="1" applyFill="1" applyBorder="1" applyAlignment="1">
      <alignment horizontal="left" vertical="center"/>
    </xf>
    <xf numFmtId="0" fontId="0" fillId="0" borderId="82" xfId="0" applyFont="1" applyBorder="1" applyAlignment="1">
      <alignment horizontal="left" vertical="center"/>
    </xf>
    <xf numFmtId="0" fontId="7" fillId="33" borderId="26" xfId="0" applyFont="1" applyFill="1" applyBorder="1" applyAlignment="1">
      <alignment horizontal="left" vertical="center" wrapText="1"/>
    </xf>
    <xf numFmtId="0" fontId="7" fillId="33" borderId="46" xfId="0" applyFont="1" applyFill="1" applyBorder="1" applyAlignment="1">
      <alignment horizontal="center" vertical="center" textRotation="255" wrapText="1"/>
    </xf>
    <xf numFmtId="0" fontId="0" fillId="0" borderId="18" xfId="0" applyFont="1" applyBorder="1" applyAlignment="1">
      <alignment horizontal="center" vertical="center" textRotation="255"/>
    </xf>
    <xf numFmtId="0" fontId="0" fillId="0" borderId="24" xfId="0" applyFont="1" applyBorder="1" applyAlignment="1">
      <alignment horizontal="center" vertical="center" textRotation="255"/>
    </xf>
    <xf numFmtId="0" fontId="7" fillId="34" borderId="13" xfId="0" applyFont="1" applyFill="1" applyBorder="1" applyAlignment="1">
      <alignment vertical="center" wrapText="1"/>
    </xf>
    <xf numFmtId="0" fontId="7" fillId="34" borderId="37" xfId="0" applyFont="1" applyFill="1" applyBorder="1" applyAlignment="1">
      <alignment horizontal="left" vertical="center" wrapText="1"/>
    </xf>
    <xf numFmtId="0" fontId="0" fillId="34" borderId="34" xfId="0" applyFont="1" applyFill="1" applyBorder="1" applyAlignment="1">
      <alignment horizontal="left" vertical="center" wrapText="1"/>
    </xf>
    <xf numFmtId="0" fontId="7" fillId="34" borderId="17" xfId="0" applyFont="1" applyFill="1" applyBorder="1" applyAlignment="1">
      <alignment vertical="center" wrapText="1"/>
    </xf>
    <xf numFmtId="0" fontId="7" fillId="33" borderId="48" xfId="0" applyFont="1" applyFill="1" applyBorder="1" applyAlignment="1">
      <alignment horizontal="center" vertical="center"/>
    </xf>
    <xf numFmtId="0" fontId="7" fillId="33" borderId="73" xfId="0" applyFont="1" applyFill="1" applyBorder="1" applyAlignment="1">
      <alignment horizontal="center" vertical="center"/>
    </xf>
    <xf numFmtId="0" fontId="0" fillId="0" borderId="82" xfId="0" applyFont="1" applyBorder="1" applyAlignment="1">
      <alignment horizontal="center" vertical="center"/>
    </xf>
    <xf numFmtId="0" fontId="7" fillId="33" borderId="48" xfId="0" applyFont="1" applyFill="1" applyBorder="1" applyAlignment="1">
      <alignment horizontal="left" vertical="center" wrapText="1"/>
    </xf>
    <xf numFmtId="0" fontId="7" fillId="33" borderId="73" xfId="0" applyFont="1" applyFill="1" applyBorder="1" applyAlignment="1">
      <alignment horizontal="left" vertical="center" wrapText="1"/>
    </xf>
    <xf numFmtId="0" fontId="7" fillId="33" borderId="82" xfId="0" applyFont="1" applyFill="1" applyBorder="1" applyAlignment="1">
      <alignment horizontal="left" vertical="center" wrapText="1"/>
    </xf>
    <xf numFmtId="0" fontId="8" fillId="34" borderId="0" xfId="0" applyFont="1" applyFill="1" applyAlignment="1">
      <alignment horizontal="left" vertical="center"/>
    </xf>
    <xf numFmtId="0" fontId="7" fillId="33" borderId="0" xfId="0" applyFont="1" applyFill="1" applyAlignment="1">
      <alignment horizontal="left" vertical="top" wrapText="1"/>
    </xf>
    <xf numFmtId="0" fontId="6" fillId="33" borderId="0" xfId="0" applyFont="1" applyFill="1" applyBorder="1" applyAlignment="1">
      <alignment horizontal="right" vertical="center"/>
    </xf>
    <xf numFmtId="0" fontId="0" fillId="0" borderId="0" xfId="0" applyFont="1" applyBorder="1" applyAlignment="1">
      <alignment vertical="center"/>
    </xf>
    <xf numFmtId="0" fontId="7" fillId="33" borderId="48" xfId="0" applyFont="1" applyFill="1" applyBorder="1" applyAlignment="1">
      <alignment horizontal="center" vertical="center" wrapText="1"/>
    </xf>
    <xf numFmtId="0" fontId="0" fillId="0" borderId="82" xfId="0" applyFont="1" applyBorder="1" applyAlignment="1">
      <alignment horizontal="center" vertical="center" wrapText="1"/>
    </xf>
    <xf numFmtId="0" fontId="7" fillId="33" borderId="26" xfId="0" applyFont="1" applyFill="1" applyBorder="1" applyAlignment="1">
      <alignment horizontal="center" vertical="center" wrapText="1"/>
    </xf>
    <xf numFmtId="0" fontId="7" fillId="33" borderId="82" xfId="0" applyFont="1" applyFill="1" applyBorder="1" applyAlignment="1">
      <alignment horizontal="center" vertical="center" wrapText="1"/>
    </xf>
    <xf numFmtId="3" fontId="7" fillId="33" borderId="48" xfId="0" applyNumberFormat="1" applyFont="1" applyFill="1" applyBorder="1" applyAlignment="1">
      <alignment horizontal="center" vertical="center" wrapText="1"/>
    </xf>
    <xf numFmtId="0" fontId="7" fillId="33" borderId="26" xfId="0" applyFont="1" applyFill="1" applyBorder="1" applyAlignment="1">
      <alignment horizontal="center" vertical="center"/>
    </xf>
    <xf numFmtId="0" fontId="7" fillId="33" borderId="71" xfId="0" applyFont="1" applyFill="1" applyBorder="1" applyAlignment="1">
      <alignment horizontal="center" vertical="center" wrapText="1"/>
    </xf>
    <xf numFmtId="0" fontId="7" fillId="33" borderId="56" xfId="0" applyFont="1" applyFill="1" applyBorder="1" applyAlignment="1">
      <alignment horizontal="center" vertical="center" wrapText="1"/>
    </xf>
    <xf numFmtId="0" fontId="7" fillId="33" borderId="57" xfId="0" applyFont="1" applyFill="1" applyBorder="1" applyAlignment="1">
      <alignment horizontal="center" vertical="center" wrapText="1"/>
    </xf>
    <xf numFmtId="0" fontId="7" fillId="33" borderId="50" xfId="0" applyFont="1" applyFill="1" applyBorder="1" applyAlignment="1">
      <alignment horizontal="center" vertical="center" wrapText="1"/>
    </xf>
    <xf numFmtId="0" fontId="7" fillId="33" borderId="58" xfId="0" applyFont="1" applyFill="1" applyBorder="1" applyAlignment="1">
      <alignment horizontal="center" vertical="center" wrapText="1"/>
    </xf>
    <xf numFmtId="0" fontId="7" fillId="33" borderId="59" xfId="0" applyFont="1" applyFill="1" applyBorder="1" applyAlignment="1">
      <alignment horizontal="center" vertical="center" wrapText="1"/>
    </xf>
    <xf numFmtId="0" fontId="7" fillId="33" borderId="82" xfId="0" applyFont="1" applyFill="1" applyBorder="1" applyAlignment="1">
      <alignment horizontal="center" vertical="center"/>
    </xf>
    <xf numFmtId="0" fontId="7" fillId="34" borderId="29" xfId="0" applyFont="1" applyFill="1" applyBorder="1" applyAlignment="1">
      <alignment vertical="center" wrapText="1"/>
    </xf>
    <xf numFmtId="0" fontId="7" fillId="34" borderId="40" xfId="0" applyFont="1" applyFill="1" applyBorder="1" applyAlignment="1">
      <alignment vertical="center"/>
    </xf>
    <xf numFmtId="0" fontId="7" fillId="34" borderId="31" xfId="0" applyFont="1" applyFill="1" applyBorder="1" applyAlignment="1">
      <alignment vertical="center"/>
    </xf>
    <xf numFmtId="0" fontId="7" fillId="34" borderId="48" xfId="0" applyFont="1" applyFill="1" applyBorder="1" applyAlignment="1">
      <alignment horizontal="distributed" vertical="center" indent="1"/>
    </xf>
    <xf numFmtId="0" fontId="7" fillId="34" borderId="82" xfId="0" applyFont="1" applyFill="1" applyBorder="1" applyAlignment="1">
      <alignment horizontal="distributed" vertical="center" indent="1"/>
    </xf>
    <xf numFmtId="41" fontId="7" fillId="34" borderId="79" xfId="0" applyNumberFormat="1" applyFont="1" applyFill="1" applyBorder="1" applyAlignment="1" applyProtection="1">
      <alignment horizontal="center" vertical="center"/>
      <protection locked="0"/>
    </xf>
    <xf numFmtId="41" fontId="7" fillId="34" borderId="82" xfId="0" applyNumberFormat="1" applyFont="1" applyFill="1" applyBorder="1" applyAlignment="1" applyProtection="1">
      <alignment horizontal="center" vertical="center"/>
      <protection locked="0"/>
    </xf>
    <xf numFmtId="0" fontId="7" fillId="34" borderId="56" xfId="0" applyFont="1" applyFill="1" applyBorder="1" applyAlignment="1">
      <alignment horizontal="left" vertical="center" wrapText="1"/>
    </xf>
    <xf numFmtId="0" fontId="7" fillId="34" borderId="29" xfId="0" applyFont="1" applyFill="1" applyBorder="1" applyAlignment="1">
      <alignment horizontal="distributed" vertical="center" indent="1"/>
    </xf>
    <xf numFmtId="0" fontId="7" fillId="34" borderId="31" xfId="0" applyFont="1" applyFill="1" applyBorder="1" applyAlignment="1">
      <alignment horizontal="distributed" vertical="center" indent="1"/>
    </xf>
    <xf numFmtId="41" fontId="7" fillId="34" borderId="39" xfId="0" applyNumberFormat="1" applyFont="1" applyFill="1" applyBorder="1" applyAlignment="1" applyProtection="1">
      <alignment horizontal="center" vertical="center"/>
      <protection locked="0"/>
    </xf>
    <xf numFmtId="41" fontId="7" fillId="34" borderId="31" xfId="0" applyNumberFormat="1" applyFont="1" applyFill="1" applyBorder="1" applyAlignment="1" applyProtection="1">
      <alignment horizontal="center" vertical="center"/>
      <protection locked="0"/>
    </xf>
    <xf numFmtId="0" fontId="7" fillId="34" borderId="33" xfId="0" applyFont="1" applyFill="1" applyBorder="1" applyAlignment="1">
      <alignment horizontal="distributed" vertical="center" indent="1" shrinkToFit="1"/>
    </xf>
    <xf numFmtId="0" fontId="7" fillId="34" borderId="34" xfId="0" applyFont="1" applyFill="1" applyBorder="1" applyAlignment="1">
      <alignment horizontal="distributed" vertical="center" indent="1" shrinkToFit="1"/>
    </xf>
    <xf numFmtId="41" fontId="7" fillId="34" borderId="36" xfId="0" applyNumberFormat="1" applyFont="1" applyFill="1" applyBorder="1" applyAlignment="1" applyProtection="1">
      <alignment horizontal="center" vertical="center"/>
      <protection locked="0"/>
    </xf>
    <xf numFmtId="41" fontId="7" fillId="34" borderId="34" xfId="0" applyNumberFormat="1" applyFont="1" applyFill="1" applyBorder="1" applyAlignment="1" applyProtection="1">
      <alignment horizontal="center" vertical="center"/>
      <protection locked="0"/>
    </xf>
    <xf numFmtId="0" fontId="7" fillId="34" borderId="70" xfId="0" applyFont="1" applyFill="1" applyBorder="1" applyAlignment="1">
      <alignment horizontal="distributed" vertical="center" indent="1"/>
    </xf>
    <xf numFmtId="0" fontId="7" fillId="34" borderId="96" xfId="0" applyFont="1" applyFill="1" applyBorder="1" applyAlignment="1">
      <alignment horizontal="distributed" vertical="center" indent="1"/>
    </xf>
    <xf numFmtId="41" fontId="7" fillId="34" borderId="97" xfId="0" applyNumberFormat="1" applyFont="1" applyFill="1" applyBorder="1" applyAlignment="1" applyProtection="1">
      <alignment horizontal="center" vertical="center"/>
      <protection locked="0"/>
    </xf>
    <xf numFmtId="41" fontId="7" fillId="34" borderId="96" xfId="0" applyNumberFormat="1" applyFont="1" applyFill="1" applyBorder="1" applyAlignment="1" applyProtection="1">
      <alignment horizontal="center" vertical="center"/>
      <protection locked="0"/>
    </xf>
    <xf numFmtId="0" fontId="7" fillId="34" borderId="70" xfId="0" applyFont="1" applyFill="1" applyBorder="1" applyAlignment="1">
      <alignment horizontal="distributed" vertical="center" indent="2"/>
    </xf>
    <xf numFmtId="0" fontId="7" fillId="34" borderId="95" xfId="0" applyFont="1" applyFill="1" applyBorder="1" applyAlignment="1">
      <alignment horizontal="distributed" indent="2"/>
    </xf>
    <xf numFmtId="0" fontId="7" fillId="34" borderId="96" xfId="0" applyFont="1" applyFill="1" applyBorder="1" applyAlignment="1">
      <alignment horizontal="distributed" indent="2"/>
    </xf>
    <xf numFmtId="0" fontId="7" fillId="34" borderId="0" xfId="0" applyFont="1" applyFill="1" applyAlignment="1">
      <alignment horizontal="left" vertical="center" wrapText="1"/>
    </xf>
    <xf numFmtId="0" fontId="10" fillId="34" borderId="58" xfId="0" applyFont="1" applyFill="1" applyBorder="1" applyAlignment="1">
      <alignment vertical="center"/>
    </xf>
    <xf numFmtId="0" fontId="7" fillId="34" borderId="48" xfId="0" applyFont="1" applyFill="1" applyBorder="1" applyAlignment="1">
      <alignment horizontal="center" vertical="center"/>
    </xf>
    <xf numFmtId="0" fontId="7" fillId="34" borderId="82" xfId="0" applyFont="1" applyFill="1" applyBorder="1" applyAlignment="1">
      <alignment horizontal="center" vertical="center"/>
    </xf>
    <xf numFmtId="0" fontId="7" fillId="34" borderId="79" xfId="0" applyFont="1" applyFill="1" applyBorder="1" applyAlignment="1">
      <alignment horizontal="center" vertical="center"/>
    </xf>
    <xf numFmtId="0" fontId="7" fillId="34" borderId="29" xfId="0" applyFont="1" applyFill="1" applyBorder="1" applyAlignment="1">
      <alignment horizontal="left" vertical="center" wrapText="1"/>
    </xf>
    <xf numFmtId="0" fontId="7" fillId="34" borderId="40" xfId="0" applyFont="1" applyFill="1" applyBorder="1" applyAlignment="1">
      <alignment horizontal="left" vertical="center"/>
    </xf>
    <xf numFmtId="0" fontId="7" fillId="34" borderId="31" xfId="0" applyFont="1" applyFill="1" applyBorder="1" applyAlignment="1">
      <alignment horizontal="left" vertical="center"/>
    </xf>
    <xf numFmtId="177" fontId="7" fillId="34" borderId="29" xfId="0" applyNumberFormat="1" applyFont="1" applyFill="1" applyBorder="1" applyAlignment="1">
      <alignment horizontal="distributed" vertical="center" indent="2"/>
    </xf>
    <xf numFmtId="177" fontId="7" fillId="34" borderId="40" xfId="0" applyNumberFormat="1" applyFont="1" applyFill="1" applyBorder="1" applyAlignment="1">
      <alignment horizontal="distributed" vertical="center" indent="2"/>
    </xf>
    <xf numFmtId="177" fontId="7" fillId="34" borderId="31" xfId="0" applyNumberFormat="1" applyFont="1" applyFill="1" applyBorder="1" applyAlignment="1">
      <alignment horizontal="distributed" vertical="center" indent="2"/>
    </xf>
    <xf numFmtId="0" fontId="7" fillId="34" borderId="29" xfId="0" applyFont="1" applyFill="1" applyBorder="1" applyAlignment="1">
      <alignment horizontal="distributed" vertical="center" indent="2"/>
    </xf>
    <xf numFmtId="0" fontId="7" fillId="34" borderId="40" xfId="0" applyFont="1" applyFill="1" applyBorder="1" applyAlignment="1">
      <alignment horizontal="distributed" vertical="center" indent="2"/>
    </xf>
    <xf numFmtId="0" fontId="7" fillId="34" borderId="31" xfId="0" applyFont="1" applyFill="1" applyBorder="1" applyAlignment="1">
      <alignment horizontal="distributed" vertical="center" indent="2"/>
    </xf>
    <xf numFmtId="0" fontId="7" fillId="34" borderId="33" xfId="0" applyFont="1" applyFill="1" applyBorder="1" applyAlignment="1">
      <alignment horizontal="distributed" vertical="center" indent="2"/>
    </xf>
    <xf numFmtId="0" fontId="7" fillId="34" borderId="37" xfId="0" applyFont="1" applyFill="1" applyBorder="1" applyAlignment="1">
      <alignment horizontal="distributed" vertical="center" indent="2"/>
    </xf>
    <xf numFmtId="0" fontId="7" fillId="34" borderId="34" xfId="0" applyFont="1" applyFill="1" applyBorder="1" applyAlignment="1">
      <alignment horizontal="distributed" vertical="center" indent="2"/>
    </xf>
    <xf numFmtId="0" fontId="7" fillId="34" borderId="30" xfId="0" applyFont="1" applyFill="1" applyBorder="1" applyAlignment="1">
      <alignment horizontal="distributed" vertical="center" indent="2"/>
    </xf>
    <xf numFmtId="0" fontId="7" fillId="34" borderId="61" xfId="0" applyFont="1" applyFill="1" applyBorder="1" applyAlignment="1">
      <alignment horizontal="distributed" vertical="center" indent="2"/>
    </xf>
    <xf numFmtId="0" fontId="7" fillId="34" borderId="32" xfId="0" applyFont="1" applyFill="1" applyBorder="1" applyAlignment="1">
      <alignment horizontal="distributed" vertical="center" indent="2"/>
    </xf>
    <xf numFmtId="0" fontId="7" fillId="34" borderId="50" xfId="0" applyFont="1" applyFill="1" applyBorder="1" applyAlignment="1">
      <alignment horizontal="distributed" vertical="center" indent="2"/>
    </xf>
    <xf numFmtId="0" fontId="7" fillId="34" borderId="58" xfId="0" applyFont="1" applyFill="1" applyBorder="1" applyAlignment="1">
      <alignment horizontal="distributed" vertical="center" indent="2"/>
    </xf>
    <xf numFmtId="0" fontId="7" fillId="34" borderId="59" xfId="0" applyFont="1" applyFill="1" applyBorder="1" applyAlignment="1">
      <alignment horizontal="distributed" vertical="center" indent="2"/>
    </xf>
    <xf numFmtId="0" fontId="7" fillId="34" borderId="73" xfId="0" applyFont="1" applyFill="1" applyBorder="1" applyAlignment="1">
      <alignment horizontal="center"/>
    </xf>
    <xf numFmtId="0" fontId="7" fillId="34" borderId="82" xfId="0" applyFont="1" applyFill="1" applyBorder="1" applyAlignment="1">
      <alignment horizontal="center"/>
    </xf>
    <xf numFmtId="0" fontId="7" fillId="34" borderId="0" xfId="0" applyFont="1" applyFill="1" applyBorder="1" applyAlignment="1">
      <alignment horizontal="left" vertical="center" wrapText="1"/>
    </xf>
    <xf numFmtId="0" fontId="7" fillId="34" borderId="48" xfId="0" applyFont="1" applyFill="1" applyBorder="1" applyAlignment="1">
      <alignment horizontal="distributed" vertical="center"/>
    </xf>
    <xf numFmtId="0" fontId="7" fillId="34" borderId="73" xfId="0" applyFont="1" applyFill="1" applyBorder="1" applyAlignment="1">
      <alignment horizontal="distributed" vertical="center"/>
    </xf>
    <xf numFmtId="0" fontId="7" fillId="34" borderId="82" xfId="0" applyFont="1" applyFill="1" applyBorder="1" applyAlignment="1">
      <alignment horizontal="distributed" vertical="center"/>
    </xf>
    <xf numFmtId="0" fontId="9" fillId="34" borderId="46" xfId="0" applyFont="1" applyFill="1" applyBorder="1" applyAlignment="1">
      <alignment horizontal="center" vertical="center" wrapText="1"/>
    </xf>
    <xf numFmtId="0" fontId="9" fillId="34" borderId="18" xfId="0" applyFont="1" applyFill="1" applyBorder="1" applyAlignment="1">
      <alignment horizontal="center" vertical="center" wrapText="1"/>
    </xf>
    <xf numFmtId="0" fontId="9" fillId="34" borderId="24" xfId="0" applyFont="1" applyFill="1" applyBorder="1" applyAlignment="1">
      <alignment horizontal="center" vertical="center" wrapText="1"/>
    </xf>
    <xf numFmtId="0" fontId="7" fillId="34" borderId="0" xfId="0" applyFont="1" applyFill="1" applyBorder="1" applyAlignment="1">
      <alignment vertical="center"/>
    </xf>
    <xf numFmtId="0" fontId="7" fillId="34" borderId="73" xfId="0" applyFont="1" applyFill="1" applyBorder="1" applyAlignment="1">
      <alignment vertical="center"/>
    </xf>
    <xf numFmtId="0" fontId="7" fillId="34" borderId="82" xfId="0" applyFont="1" applyFill="1" applyBorder="1" applyAlignment="1">
      <alignment vertical="center"/>
    </xf>
    <xf numFmtId="0" fontId="7" fillId="34" borderId="69" xfId="0" applyFont="1" applyFill="1" applyBorder="1" applyAlignment="1">
      <alignment horizontal="left" vertical="center"/>
    </xf>
    <xf numFmtId="0" fontId="7" fillId="34" borderId="60" xfId="0" applyFont="1" applyFill="1" applyBorder="1" applyAlignment="1">
      <alignment horizontal="left" vertical="center"/>
    </xf>
    <xf numFmtId="0" fontId="7" fillId="34" borderId="99" xfId="0" applyFont="1" applyFill="1" applyBorder="1" applyAlignment="1">
      <alignment horizontal="left" vertical="center"/>
    </xf>
    <xf numFmtId="0" fontId="7" fillId="34" borderId="29" xfId="0" applyFont="1" applyFill="1" applyBorder="1" applyAlignment="1">
      <alignment horizontal="left" vertical="center"/>
    </xf>
    <xf numFmtId="0" fontId="7" fillId="0" borderId="40" xfId="0" applyFont="1" applyFill="1" applyBorder="1" applyAlignment="1">
      <alignment horizontal="left" vertical="center" wrapText="1" shrinkToFit="1"/>
    </xf>
    <xf numFmtId="0" fontId="7" fillId="0" borderId="41" xfId="0" applyFont="1" applyFill="1" applyBorder="1" applyAlignment="1">
      <alignment horizontal="left" vertical="center" wrapText="1" shrinkToFit="1"/>
    </xf>
    <xf numFmtId="0" fontId="7" fillId="0" borderId="37" xfId="0" applyFont="1" applyFill="1" applyBorder="1" applyAlignment="1">
      <alignment horizontal="left" vertical="center" wrapText="1" shrinkToFit="1"/>
    </xf>
    <xf numFmtId="0" fontId="7" fillId="0" borderId="38" xfId="0" applyFont="1" applyFill="1" applyBorder="1" applyAlignment="1">
      <alignment horizontal="left" vertical="center" wrapText="1" shrinkToFit="1"/>
    </xf>
    <xf numFmtId="0" fontId="7" fillId="0" borderId="29" xfId="0" applyFont="1" applyFill="1" applyBorder="1" applyAlignment="1">
      <alignment horizontal="left" vertical="center" wrapText="1" shrinkToFit="1"/>
    </xf>
    <xf numFmtId="0" fontId="7" fillId="0" borderId="31" xfId="0" applyFont="1" applyFill="1" applyBorder="1" applyAlignment="1">
      <alignment horizontal="left" vertical="center" wrapText="1" shrinkToFit="1"/>
    </xf>
    <xf numFmtId="0" fontId="7" fillId="0" borderId="39" xfId="0" applyFont="1" applyFill="1" applyBorder="1" applyAlignment="1">
      <alignment horizontal="left" vertical="center"/>
    </xf>
    <xf numFmtId="0" fontId="7" fillId="0" borderId="31" xfId="0" applyFont="1" applyFill="1" applyBorder="1" applyAlignment="1">
      <alignment horizontal="left" vertical="center"/>
    </xf>
    <xf numFmtId="0" fontId="7" fillId="0" borderId="46" xfId="0" applyFont="1" applyFill="1" applyBorder="1" applyAlignment="1">
      <alignment horizontal="distributed" vertical="center"/>
    </xf>
    <xf numFmtId="0" fontId="7" fillId="0" borderId="24" xfId="0" applyFont="1" applyFill="1" applyBorder="1" applyAlignment="1">
      <alignment horizontal="distributed" vertical="center"/>
    </xf>
    <xf numFmtId="0" fontId="7" fillId="0" borderId="60" xfId="0" applyFont="1" applyFill="1" applyBorder="1" applyAlignment="1">
      <alignment horizontal="distributed" vertical="center"/>
    </xf>
    <xf numFmtId="0" fontId="7" fillId="0" borderId="99" xfId="0" applyFont="1" applyFill="1" applyBorder="1" applyAlignment="1">
      <alignment horizontal="distributed" vertical="center"/>
    </xf>
    <xf numFmtId="0" fontId="7" fillId="0" borderId="17" xfId="0" applyFont="1" applyFill="1" applyBorder="1" applyAlignment="1">
      <alignment horizontal="distributed" vertical="center"/>
    </xf>
    <xf numFmtId="0" fontId="7" fillId="0" borderId="18" xfId="0" applyFont="1" applyFill="1" applyBorder="1" applyAlignment="1">
      <alignment horizontal="distributed" vertical="center"/>
    </xf>
    <xf numFmtId="0" fontId="7" fillId="0" borderId="19" xfId="0" applyFont="1" applyFill="1" applyBorder="1" applyAlignment="1">
      <alignment horizontal="distributed" vertical="center"/>
    </xf>
    <xf numFmtId="0" fontId="7" fillId="0" borderId="40" xfId="0" applyFont="1" applyFill="1" applyBorder="1" applyAlignment="1">
      <alignment horizontal="left" vertical="center"/>
    </xf>
    <xf numFmtId="0" fontId="7" fillId="0" borderId="41" xfId="0" applyFont="1" applyFill="1" applyBorder="1" applyAlignment="1">
      <alignment horizontal="left" vertical="center"/>
    </xf>
    <xf numFmtId="0" fontId="7" fillId="0" borderId="69" xfId="0" applyFont="1" applyFill="1" applyBorder="1" applyAlignment="1">
      <alignment horizontal="left" vertical="center" wrapText="1" shrinkToFit="1"/>
    </xf>
    <xf numFmtId="0" fontId="7" fillId="0" borderId="75" xfId="0" applyFont="1" applyFill="1" applyBorder="1" applyAlignment="1">
      <alignment horizontal="left" vertical="center" wrapText="1" shrinkToFit="1"/>
    </xf>
    <xf numFmtId="0" fontId="7" fillId="0" borderId="77" xfId="0" applyFont="1" applyFill="1" applyBorder="1" applyAlignment="1">
      <alignment horizontal="center" vertical="center" wrapText="1"/>
    </xf>
    <xf numFmtId="0" fontId="7" fillId="0" borderId="78"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97" xfId="0" applyFont="1" applyFill="1" applyBorder="1" applyAlignment="1">
      <alignment horizontal="left" vertical="center" wrapText="1"/>
    </xf>
    <xf numFmtId="0" fontId="7" fillId="0" borderId="96" xfId="0" applyFont="1" applyFill="1" applyBorder="1" applyAlignment="1">
      <alignment horizontal="left" vertical="center" wrapText="1"/>
    </xf>
    <xf numFmtId="0" fontId="7" fillId="0" borderId="95" xfId="0" applyFont="1" applyFill="1" applyBorder="1" applyAlignment="1">
      <alignment horizontal="left" vertical="center" wrapText="1"/>
    </xf>
    <xf numFmtId="0" fontId="7" fillId="0" borderId="63" xfId="0" applyFont="1" applyFill="1" applyBorder="1" applyAlignment="1">
      <alignment horizontal="left" vertical="center" wrapText="1"/>
    </xf>
    <xf numFmtId="0" fontId="8" fillId="0" borderId="0" xfId="0" applyFont="1" applyFill="1" applyAlignment="1">
      <alignment vertical="center"/>
    </xf>
    <xf numFmtId="0" fontId="7" fillId="0" borderId="0" xfId="0" applyFont="1" applyFill="1" applyAlignment="1">
      <alignment horizontal="left" vertical="center" wrapText="1"/>
    </xf>
    <xf numFmtId="0" fontId="7" fillId="0" borderId="73" xfId="0" applyFont="1" applyFill="1" applyBorder="1" applyAlignment="1">
      <alignment horizontal="distributed" vertical="center"/>
    </xf>
    <xf numFmtId="0" fontId="7" fillId="0" borderId="22" xfId="0" applyFont="1" applyBorder="1" applyAlignment="1">
      <alignment/>
    </xf>
    <xf numFmtId="0" fontId="7" fillId="0" borderId="79" xfId="0" applyFont="1" applyFill="1" applyBorder="1" applyAlignment="1">
      <alignment horizontal="distributed" vertical="center"/>
    </xf>
    <xf numFmtId="0" fontId="7" fillId="0" borderId="82" xfId="0" applyFont="1" applyFill="1" applyBorder="1" applyAlignment="1">
      <alignment horizontal="distributed" vertical="center"/>
    </xf>
    <xf numFmtId="0" fontId="7" fillId="0" borderId="100" xfId="0" applyFont="1" applyFill="1" applyBorder="1" applyAlignment="1">
      <alignment horizontal="left" vertical="center" wrapText="1"/>
    </xf>
    <xf numFmtId="0" fontId="7" fillId="0" borderId="32" xfId="0" applyFont="1" applyFill="1" applyBorder="1" applyAlignment="1">
      <alignment horizontal="left" vertical="center" wrapText="1"/>
    </xf>
    <xf numFmtId="0" fontId="7" fillId="0" borderId="29" xfId="0" applyFont="1" applyFill="1" applyBorder="1" applyAlignment="1">
      <alignment horizontal="center" vertical="center"/>
    </xf>
    <xf numFmtId="0" fontId="7" fillId="0" borderId="40" xfId="0" applyFont="1" applyFill="1" applyBorder="1" applyAlignment="1">
      <alignment horizontal="center" vertical="center"/>
    </xf>
    <xf numFmtId="0" fontId="11" fillId="0" borderId="29" xfId="0" applyFont="1" applyFill="1" applyBorder="1" applyAlignment="1">
      <alignment horizontal="left" vertical="center" wrapText="1" shrinkToFit="1"/>
    </xf>
    <xf numFmtId="0" fontId="11" fillId="0" borderId="41" xfId="0" applyFont="1" applyFill="1" applyBorder="1" applyAlignment="1">
      <alignment horizontal="left" vertical="center" shrinkToFit="1"/>
    </xf>
    <xf numFmtId="0" fontId="7" fillId="0" borderId="29" xfId="0" applyFont="1" applyFill="1" applyBorder="1" applyAlignment="1">
      <alignment horizontal="center" vertical="center" shrinkToFit="1"/>
    </xf>
    <xf numFmtId="0" fontId="7" fillId="0" borderId="41" xfId="0" applyFont="1" applyFill="1" applyBorder="1" applyAlignment="1">
      <alignment horizontal="center" vertical="center" shrinkToFit="1"/>
    </xf>
    <xf numFmtId="0" fontId="7" fillId="0" borderId="70" xfId="0" applyFont="1" applyFill="1" applyBorder="1" applyAlignment="1">
      <alignment vertical="top" wrapText="1" shrinkToFit="1"/>
    </xf>
    <xf numFmtId="0" fontId="7" fillId="0" borderId="63" xfId="0" applyFont="1" applyFill="1" applyBorder="1" applyAlignment="1">
      <alignment vertical="top" wrapText="1" shrinkToFit="1"/>
    </xf>
    <xf numFmtId="0" fontId="7" fillId="0" borderId="33" xfId="0" applyFont="1" applyFill="1" applyBorder="1" applyAlignment="1">
      <alignment horizontal="left" vertical="center" wrapText="1" shrinkToFit="1"/>
    </xf>
    <xf numFmtId="0" fontId="7" fillId="0" borderId="51" xfId="0" applyFont="1" applyFill="1" applyBorder="1" applyAlignment="1">
      <alignment horizontal="left" vertical="center" wrapText="1" shrinkToFit="1"/>
    </xf>
    <xf numFmtId="0" fontId="7" fillId="0" borderId="76" xfId="0" applyFont="1" applyFill="1" applyBorder="1" applyAlignment="1">
      <alignment horizontal="left" vertical="center" wrapText="1" shrinkToFit="1"/>
    </xf>
    <xf numFmtId="0" fontId="7" fillId="0" borderId="46" xfId="0" applyFont="1" applyFill="1" applyBorder="1" applyAlignment="1">
      <alignment horizontal="left" vertical="center" wrapText="1"/>
    </xf>
    <xf numFmtId="0" fontId="7" fillId="0" borderId="29" xfId="0" applyFont="1" applyFill="1" applyBorder="1" applyAlignment="1">
      <alignment horizontal="left" vertical="center"/>
    </xf>
    <xf numFmtId="0" fontId="7" fillId="0" borderId="30" xfId="0" applyFont="1" applyFill="1" applyBorder="1" applyAlignment="1">
      <alignment horizontal="left" vertical="center" wrapText="1" shrinkToFit="1"/>
    </xf>
    <xf numFmtId="0" fontId="7" fillId="0" borderId="61" xfId="0" applyFont="1" applyFill="1" applyBorder="1" applyAlignment="1">
      <alignment horizontal="left" vertical="center" wrapText="1" shrinkToFit="1"/>
    </xf>
    <xf numFmtId="0" fontId="7" fillId="0" borderId="39"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46"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29" xfId="0" applyFont="1" applyFill="1" applyBorder="1" applyAlignment="1">
      <alignment horizontal="left" vertical="center" wrapText="1"/>
    </xf>
    <xf numFmtId="0" fontId="7" fillId="0" borderId="41" xfId="0" applyFont="1" applyFill="1" applyBorder="1" applyAlignment="1">
      <alignment horizontal="left" vertical="center" wrapText="1"/>
    </xf>
    <xf numFmtId="0" fontId="7" fillId="0" borderId="61" xfId="0" applyFont="1" applyFill="1" applyBorder="1" applyAlignment="1">
      <alignment horizontal="distributed" vertical="center"/>
    </xf>
    <xf numFmtId="0" fontId="7" fillId="0" borderId="54" xfId="0" applyFont="1" applyFill="1" applyBorder="1" applyAlignment="1">
      <alignment horizontal="distributed" vertical="center"/>
    </xf>
    <xf numFmtId="0" fontId="7" fillId="0" borderId="61" xfId="0" applyFont="1" applyFill="1" applyBorder="1" applyAlignment="1">
      <alignment horizontal="left" vertical="center" wrapText="1"/>
    </xf>
    <xf numFmtId="0" fontId="7" fillId="0" borderId="54" xfId="0" applyFont="1" applyFill="1" applyBorder="1" applyAlignment="1">
      <alignment horizontal="left" vertical="center" wrapText="1"/>
    </xf>
    <xf numFmtId="0" fontId="0" fillId="0" borderId="48" xfId="0" applyFont="1" applyBorder="1" applyAlignment="1">
      <alignment horizontal="center" vertical="center"/>
    </xf>
    <xf numFmtId="0" fontId="0" fillId="0" borderId="82" xfId="0" applyFont="1" applyBorder="1" applyAlignment="1">
      <alignment horizontal="center" vertical="center"/>
    </xf>
    <xf numFmtId="0" fontId="0" fillId="0" borderId="46"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18" xfId="0" applyFont="1" applyBorder="1" applyAlignment="1">
      <alignment horizontal="center" vertical="center" wrapText="1"/>
    </xf>
    <xf numFmtId="0" fontId="56" fillId="0" borderId="26" xfId="63" applyFont="1" applyBorder="1" applyAlignment="1">
      <alignment vertical="center"/>
      <protection/>
    </xf>
    <xf numFmtId="0" fontId="0" fillId="0" borderId="46" xfId="0" applyFont="1" applyBorder="1" applyAlignment="1">
      <alignment vertical="center" wrapText="1"/>
    </xf>
    <xf numFmtId="0" fontId="0" fillId="0" borderId="24" xfId="0" applyFont="1" applyBorder="1" applyAlignment="1">
      <alignment vertical="center" wrapText="1"/>
    </xf>
    <xf numFmtId="0" fontId="0" fillId="0" borderId="46" xfId="0" applyFont="1" applyBorder="1" applyAlignment="1">
      <alignment vertical="center"/>
    </xf>
    <xf numFmtId="0" fontId="0" fillId="0" borderId="24" xfId="0" applyFont="1" applyBorder="1" applyAlignment="1">
      <alignment vertical="center"/>
    </xf>
    <xf numFmtId="0" fontId="0" fillId="0" borderId="48" xfId="0" applyFont="1" applyBorder="1" applyAlignment="1">
      <alignment vertical="center"/>
    </xf>
    <xf numFmtId="0" fontId="0" fillId="0" borderId="82" xfId="0" applyFont="1" applyBorder="1" applyAlignment="1">
      <alignment vertical="center"/>
    </xf>
    <xf numFmtId="0" fontId="0" fillId="0" borderId="26"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7" fillId="0" borderId="27" xfId="0" applyFont="1" applyFill="1" applyBorder="1" applyAlignment="1">
      <alignment horizontal="distributed" vertical="center" wrapText="1"/>
    </xf>
    <xf numFmtId="0" fontId="7" fillId="0" borderId="11" xfId="0" applyFont="1" applyFill="1" applyBorder="1" applyAlignment="1">
      <alignment horizontal="distributed" vertical="center" wrapText="1"/>
    </xf>
    <xf numFmtId="38" fontId="7" fillId="0" borderId="48" xfId="51" applyFont="1" applyFill="1" applyBorder="1" applyAlignment="1">
      <alignment horizontal="distributed" vertical="center"/>
    </xf>
    <xf numFmtId="38" fontId="7" fillId="0" borderId="82" xfId="51" applyFont="1" applyFill="1" applyBorder="1" applyAlignment="1">
      <alignment horizontal="distributed" vertical="center"/>
    </xf>
    <xf numFmtId="38" fontId="8" fillId="0" borderId="0" xfId="51" applyFont="1" applyFill="1" applyAlignment="1">
      <alignment vertical="center"/>
    </xf>
    <xf numFmtId="41" fontId="7" fillId="0" borderId="80" xfId="0" applyNumberFormat="1" applyFont="1" applyFill="1" applyBorder="1" applyAlignment="1">
      <alignment vertical="center"/>
    </xf>
    <xf numFmtId="41" fontId="7" fillId="0" borderId="66" xfId="0" applyNumberFormat="1" applyFont="1" applyFill="1" applyBorder="1" applyAlignment="1">
      <alignment vertical="center"/>
    </xf>
    <xf numFmtId="0" fontId="7" fillId="0" borderId="101" xfId="0" applyFont="1" applyFill="1" applyBorder="1" applyAlignment="1">
      <alignment horizontal="distributed" vertical="center"/>
    </xf>
    <xf numFmtId="0" fontId="7" fillId="0" borderId="78" xfId="0" applyFont="1" applyFill="1" applyBorder="1" applyAlignment="1">
      <alignment horizontal="distributed" vertical="center"/>
    </xf>
    <xf numFmtId="0" fontId="7" fillId="0" borderId="43" xfId="0" applyFont="1" applyFill="1" applyBorder="1" applyAlignment="1">
      <alignment horizontal="distributed" vertical="center"/>
    </xf>
    <xf numFmtId="0" fontId="7" fillId="0" borderId="55" xfId="0" applyFont="1" applyFill="1" applyBorder="1" applyAlignment="1">
      <alignment horizontal="distributed" vertical="center"/>
    </xf>
    <xf numFmtId="0" fontId="7" fillId="0" borderId="45" xfId="0" applyFont="1" applyFill="1" applyBorder="1" applyAlignment="1">
      <alignment horizontal="distributed" vertical="center"/>
    </xf>
    <xf numFmtId="0" fontId="7" fillId="0" borderId="21" xfId="0" applyFont="1" applyFill="1" applyBorder="1" applyAlignment="1">
      <alignment horizontal="distributed" vertical="center"/>
    </xf>
    <xf numFmtId="41" fontId="7" fillId="0" borderId="75" xfId="0" applyNumberFormat="1" applyFont="1" applyFill="1" applyBorder="1" applyAlignment="1">
      <alignment vertical="center"/>
    </xf>
    <xf numFmtId="41" fontId="7" fillId="0" borderId="38" xfId="0" applyNumberFormat="1" applyFont="1" applyFill="1" applyBorder="1" applyAlignment="1">
      <alignment vertical="center"/>
    </xf>
    <xf numFmtId="0" fontId="7" fillId="0" borderId="27" xfId="0" applyFont="1" applyFill="1" applyBorder="1" applyAlignment="1">
      <alignment horizontal="distributed" vertical="center"/>
    </xf>
    <xf numFmtId="0" fontId="7" fillId="0" borderId="11" xfId="0" applyFont="1" applyFill="1" applyBorder="1" applyAlignment="1">
      <alignment horizontal="distributed" vertical="center"/>
    </xf>
    <xf numFmtId="187" fontId="7" fillId="0" borderId="80" xfId="0" applyNumberFormat="1" applyFont="1" applyFill="1" applyBorder="1" applyAlignment="1">
      <alignment vertical="center"/>
    </xf>
    <xf numFmtId="187" fontId="7" fillId="0" borderId="66" xfId="0" applyNumberFormat="1" applyFont="1" applyFill="1" applyBorder="1" applyAlignment="1">
      <alignment vertical="center"/>
    </xf>
    <xf numFmtId="0" fontId="7" fillId="0" borderId="31" xfId="0" applyFont="1" applyFill="1" applyBorder="1" applyAlignment="1">
      <alignment horizontal="center" vertical="center" shrinkToFit="1"/>
    </xf>
    <xf numFmtId="0" fontId="7" fillId="0" borderId="0" xfId="0" applyFont="1" applyFill="1" applyAlignment="1">
      <alignment vertical="center"/>
    </xf>
    <xf numFmtId="0" fontId="7" fillId="0" borderId="69" xfId="0" applyFont="1" applyFill="1" applyBorder="1" applyAlignment="1">
      <alignment horizontal="center" vertical="center" shrinkToFit="1"/>
    </xf>
    <xf numFmtId="0" fontId="7" fillId="0" borderId="99" xfId="0" applyFont="1" applyFill="1" applyBorder="1" applyAlignment="1">
      <alignment horizontal="center" vertical="center" shrinkToFit="1"/>
    </xf>
    <xf numFmtId="0" fontId="7" fillId="0" borderId="70" xfId="0" applyFont="1" applyFill="1" applyBorder="1" applyAlignment="1">
      <alignment vertical="center"/>
    </xf>
    <xf numFmtId="0" fontId="7" fillId="0" borderId="96" xfId="0" applyFont="1" applyFill="1" applyBorder="1" applyAlignment="1">
      <alignment vertical="center"/>
    </xf>
    <xf numFmtId="0" fontId="7" fillId="0" borderId="69" xfId="0" applyFont="1" applyFill="1" applyBorder="1" applyAlignment="1">
      <alignment vertical="center"/>
    </xf>
    <xf numFmtId="0" fontId="7" fillId="0" borderId="99" xfId="0" applyFont="1" applyFill="1" applyBorder="1" applyAlignment="1">
      <alignment vertical="center"/>
    </xf>
    <xf numFmtId="0" fontId="7" fillId="0" borderId="69" xfId="0" applyFont="1" applyFill="1" applyBorder="1" applyAlignment="1">
      <alignment horizontal="left" vertical="center" shrinkToFit="1"/>
    </xf>
    <xf numFmtId="0" fontId="7" fillId="0" borderId="99" xfId="0" applyFont="1" applyFill="1" applyBorder="1" applyAlignment="1">
      <alignment horizontal="left" vertical="center" shrinkToFit="1"/>
    </xf>
    <xf numFmtId="0" fontId="7" fillId="0" borderId="56" xfId="0" applyFont="1" applyFill="1" applyBorder="1" applyAlignment="1">
      <alignment horizontal="right" vertical="center"/>
    </xf>
    <xf numFmtId="38" fontId="7" fillId="0" borderId="56" xfId="51" applyFont="1" applyFill="1" applyBorder="1" applyAlignment="1">
      <alignment horizontal="right" vertical="center"/>
    </xf>
    <xf numFmtId="0" fontId="7" fillId="0" borderId="67" xfId="0" applyNumberFormat="1" applyFont="1" applyFill="1" applyBorder="1" applyAlignment="1">
      <alignment horizontal="distributed" vertical="center"/>
    </xf>
    <xf numFmtId="0" fontId="7" fillId="0" borderId="15" xfId="0" applyNumberFormat="1" applyFont="1" applyFill="1" applyBorder="1" applyAlignment="1">
      <alignment horizontal="distributed" vertical="center"/>
    </xf>
    <xf numFmtId="0" fontId="8" fillId="0" borderId="0" xfId="0" applyFont="1" applyFill="1" applyAlignment="1">
      <alignment horizontal="left" vertical="center"/>
    </xf>
    <xf numFmtId="0" fontId="7" fillId="0" borderId="20" xfId="0" applyFont="1" applyFill="1" applyBorder="1" applyAlignment="1">
      <alignment horizontal="distributed" vertical="center"/>
    </xf>
    <xf numFmtId="0" fontId="7" fillId="0" borderId="23" xfId="0" applyFont="1" applyFill="1" applyBorder="1" applyAlignment="1">
      <alignment horizontal="distributed" vertical="center"/>
    </xf>
    <xf numFmtId="0" fontId="7" fillId="0" borderId="43" xfId="0" applyFont="1" applyFill="1" applyBorder="1" applyAlignment="1">
      <alignment horizontal="distributed" vertical="center" wrapText="1"/>
    </xf>
    <xf numFmtId="0" fontId="7" fillId="0" borderId="44" xfId="0" applyFont="1" applyFill="1" applyBorder="1" applyAlignment="1">
      <alignment horizontal="distributed" vertical="center" wrapText="1"/>
    </xf>
    <xf numFmtId="0" fontId="7" fillId="0" borderId="28" xfId="0" applyFont="1" applyFill="1" applyBorder="1" applyAlignment="1">
      <alignment horizontal="distributed" vertical="center" wrapText="1"/>
    </xf>
    <xf numFmtId="0" fontId="7" fillId="0" borderId="75" xfId="0" applyFont="1" applyFill="1" applyBorder="1" applyAlignment="1">
      <alignment horizontal="distributed" vertical="center" wrapText="1"/>
    </xf>
    <xf numFmtId="0" fontId="7" fillId="0" borderId="64" xfId="0" applyFont="1" applyFill="1" applyBorder="1" applyAlignment="1">
      <alignment horizontal="distributed" vertical="center" wrapText="1"/>
    </xf>
    <xf numFmtId="0" fontId="7" fillId="0" borderId="41" xfId="0" applyFont="1" applyFill="1" applyBorder="1" applyAlignment="1">
      <alignment horizontal="distributed" vertical="center" wrapText="1"/>
    </xf>
    <xf numFmtId="0" fontId="7" fillId="0" borderId="53" xfId="0" applyFont="1" applyFill="1" applyBorder="1" applyAlignment="1">
      <alignment horizontal="distributed" vertical="center" wrapText="1"/>
    </xf>
    <xf numFmtId="0" fontId="7" fillId="0" borderId="44" xfId="0" applyNumberFormat="1" applyFont="1" applyFill="1" applyBorder="1" applyAlignment="1">
      <alignment horizontal="distributed" vertical="center"/>
    </xf>
    <xf numFmtId="0" fontId="7" fillId="0" borderId="45" xfId="0" applyNumberFormat="1" applyFont="1" applyFill="1" applyBorder="1" applyAlignment="1">
      <alignment horizontal="distributed" vertical="center"/>
    </xf>
    <xf numFmtId="0" fontId="7" fillId="0" borderId="43" xfId="0" applyNumberFormat="1" applyFont="1" applyFill="1" applyBorder="1" applyAlignment="1">
      <alignment horizontal="distributed" vertical="center"/>
    </xf>
    <xf numFmtId="0" fontId="7" fillId="0" borderId="102" xfId="0" applyNumberFormat="1" applyFont="1" applyFill="1" applyBorder="1" applyAlignment="1">
      <alignment horizontal="distributed" vertical="center"/>
    </xf>
    <xf numFmtId="0" fontId="7" fillId="0" borderId="28" xfId="0" applyNumberFormat="1" applyFont="1" applyFill="1" applyBorder="1" applyAlignment="1">
      <alignment horizontal="distributed" vertical="center"/>
    </xf>
    <xf numFmtId="0" fontId="7" fillId="0" borderId="64" xfId="0" applyFont="1" applyFill="1" applyBorder="1" applyAlignment="1">
      <alignment horizontal="distributed" vertical="center" shrinkToFit="1"/>
    </xf>
    <xf numFmtId="0" fontId="7" fillId="0" borderId="53" xfId="0" applyFont="1" applyFill="1" applyBorder="1" applyAlignment="1">
      <alignment horizontal="distributed" vertical="center" shrinkToFit="1"/>
    </xf>
    <xf numFmtId="0" fontId="7" fillId="0" borderId="55" xfId="0" applyFont="1" applyFill="1" applyBorder="1" applyAlignment="1">
      <alignment horizontal="distributed" vertical="center" wrapText="1"/>
    </xf>
    <xf numFmtId="0" fontId="9" fillId="0" borderId="53" xfId="0" applyFont="1" applyFill="1" applyBorder="1" applyAlignment="1">
      <alignment horizontal="distributed" vertical="center" wrapText="1"/>
    </xf>
    <xf numFmtId="0" fontId="7" fillId="0" borderId="20" xfId="0" applyFont="1" applyFill="1" applyBorder="1" applyAlignment="1">
      <alignment horizontal="distributed" vertical="center" wrapText="1"/>
    </xf>
    <xf numFmtId="0" fontId="7" fillId="0" borderId="44" xfId="0" applyFont="1" applyFill="1" applyBorder="1" applyAlignment="1">
      <alignment horizontal="distributed" vertical="center"/>
    </xf>
    <xf numFmtId="0" fontId="7" fillId="0" borderId="28" xfId="0" applyFont="1" applyFill="1" applyBorder="1" applyAlignment="1">
      <alignment horizontal="distributed" vertical="center"/>
    </xf>
    <xf numFmtId="0" fontId="7" fillId="0" borderId="53" xfId="0" applyFont="1" applyFill="1" applyBorder="1" applyAlignment="1">
      <alignment horizontal="center" vertical="center" shrinkToFit="1"/>
    </xf>
    <xf numFmtId="0" fontId="7" fillId="0" borderId="102" xfId="0" applyFont="1" applyFill="1" applyBorder="1" applyAlignment="1">
      <alignment vertical="center"/>
    </xf>
    <xf numFmtId="0" fontId="7" fillId="0" borderId="16" xfId="0" applyFont="1" applyFill="1" applyBorder="1" applyAlignment="1">
      <alignment vertical="center"/>
    </xf>
    <xf numFmtId="0" fontId="7" fillId="0" borderId="29" xfId="0" applyFont="1" applyFill="1" applyBorder="1" applyAlignment="1">
      <alignment vertical="center"/>
    </xf>
    <xf numFmtId="0" fontId="7" fillId="0" borderId="31" xfId="0" applyFont="1" applyFill="1" applyBorder="1" applyAlignment="1">
      <alignment vertical="center"/>
    </xf>
    <xf numFmtId="0" fontId="7" fillId="0" borderId="30" xfId="0" applyFont="1" applyFill="1" applyBorder="1" applyAlignment="1">
      <alignment vertical="center"/>
    </xf>
    <xf numFmtId="0" fontId="7" fillId="0" borderId="32" xfId="0" applyFont="1" applyFill="1" applyBorder="1" applyAlignment="1">
      <alignment vertical="center"/>
    </xf>
    <xf numFmtId="0" fontId="7" fillId="0" borderId="67" xfId="0" applyFont="1" applyFill="1" applyBorder="1" applyAlignment="1">
      <alignment horizontal="center" vertical="center"/>
    </xf>
    <xf numFmtId="38" fontId="7" fillId="0" borderId="103" xfId="51" applyFont="1" applyFill="1" applyBorder="1" applyAlignment="1">
      <alignment horizontal="center" vertical="distributed" textRotation="255"/>
    </xf>
    <xf numFmtId="38" fontId="7" fillId="0" borderId="101" xfId="51" applyFont="1" applyFill="1" applyBorder="1" applyAlignment="1">
      <alignment horizontal="center" vertical="distributed" textRotation="255"/>
    </xf>
    <xf numFmtId="38" fontId="7" fillId="0" borderId="67" xfId="51" applyFont="1" applyFill="1" applyBorder="1" applyAlignment="1">
      <alignment horizontal="center" vertical="distributed" textRotation="255"/>
    </xf>
    <xf numFmtId="38" fontId="7" fillId="0" borderId="55" xfId="51" applyFont="1" applyFill="1" applyBorder="1" applyAlignment="1">
      <alignment horizontal="distributed" vertical="center"/>
    </xf>
    <xf numFmtId="38" fontId="7" fillId="0" borderId="20" xfId="51" applyFont="1" applyFill="1" applyBorder="1" applyAlignment="1">
      <alignment horizontal="distributed" vertical="center"/>
    </xf>
    <xf numFmtId="38" fontId="7" fillId="0" borderId="23" xfId="51" applyFont="1" applyFill="1" applyBorder="1" applyAlignment="1">
      <alignment horizontal="distributed" vertical="center"/>
    </xf>
    <xf numFmtId="38" fontId="7" fillId="0" borderId="75" xfId="51" applyFont="1" applyFill="1" applyBorder="1" applyAlignment="1">
      <alignment horizontal="distributed" vertical="center" wrapText="1"/>
    </xf>
    <xf numFmtId="38" fontId="7" fillId="0" borderId="64" xfId="51" applyFont="1" applyFill="1" applyBorder="1" applyAlignment="1">
      <alignment horizontal="distributed" vertical="center" wrapText="1"/>
    </xf>
    <xf numFmtId="38" fontId="7" fillId="0" borderId="41" xfId="51" applyFont="1" applyFill="1" applyBorder="1" applyAlignment="1">
      <alignment horizontal="distributed" vertical="center" wrapText="1"/>
    </xf>
    <xf numFmtId="38" fontId="7" fillId="0" borderId="53" xfId="51" applyFont="1" applyFill="1" applyBorder="1" applyAlignment="1">
      <alignment horizontal="distributed" vertical="center" wrapText="1"/>
    </xf>
    <xf numFmtId="38" fontId="7" fillId="0" borderId="64" xfId="51" applyFont="1" applyFill="1" applyBorder="1" applyAlignment="1">
      <alignment horizontal="center" vertical="center" shrinkToFit="1"/>
    </xf>
    <xf numFmtId="38" fontId="7" fillId="0" borderId="53" xfId="51" applyFont="1" applyFill="1" applyBorder="1" applyAlignment="1">
      <alignment horizontal="center" vertical="center" shrinkToFit="1"/>
    </xf>
    <xf numFmtId="38" fontId="7" fillId="0" borderId="55" xfId="51" applyFont="1" applyFill="1" applyBorder="1" applyAlignment="1">
      <alignment horizontal="distributed" vertical="center" wrapText="1"/>
    </xf>
    <xf numFmtId="38" fontId="7" fillId="0" borderId="20" xfId="51" applyFont="1" applyFill="1" applyBorder="1" applyAlignment="1">
      <alignment horizontal="distributed" vertical="center" wrapText="1"/>
    </xf>
    <xf numFmtId="38" fontId="7" fillId="0" borderId="43" xfId="51" applyFont="1" applyFill="1" applyBorder="1" applyAlignment="1">
      <alignment horizontal="distributed" vertical="center"/>
    </xf>
    <xf numFmtId="38" fontId="7" fillId="0" borderId="102" xfId="51" applyFont="1" applyFill="1" applyBorder="1" applyAlignment="1">
      <alignment horizontal="distributed" vertical="center"/>
    </xf>
    <xf numFmtId="38" fontId="7" fillId="0" borderId="44" xfId="51" applyFont="1" applyFill="1" applyBorder="1" applyAlignment="1">
      <alignment horizontal="distributed" vertical="center"/>
    </xf>
    <xf numFmtId="38" fontId="7" fillId="0" borderId="28" xfId="51" applyFont="1" applyFill="1" applyBorder="1" applyAlignment="1">
      <alignment horizontal="distributed" vertical="center"/>
    </xf>
    <xf numFmtId="38" fontId="7" fillId="0" borderId="67" xfId="51" applyFont="1" applyFill="1" applyBorder="1" applyAlignment="1">
      <alignment horizontal="distributed" vertical="center"/>
    </xf>
    <xf numFmtId="38" fontId="7" fillId="0" borderId="15" xfId="51" applyFont="1" applyFill="1" applyBorder="1" applyAlignment="1">
      <alignment horizontal="distributed" vertical="center"/>
    </xf>
    <xf numFmtId="38" fontId="7" fillId="0" borderId="45" xfId="51" applyFont="1" applyFill="1" applyBorder="1" applyAlignment="1">
      <alignment horizontal="distributed" vertical="center"/>
    </xf>
    <xf numFmtId="38" fontId="7" fillId="0" borderId="98" xfId="51" applyFont="1" applyFill="1" applyBorder="1" applyAlignment="1">
      <alignment horizontal="distributed" vertical="center" wrapText="1"/>
    </xf>
    <xf numFmtId="38" fontId="7" fillId="0" borderId="60" xfId="51" applyFont="1" applyFill="1" applyBorder="1" applyAlignment="1">
      <alignment horizontal="distributed" vertical="center" wrapText="1"/>
    </xf>
    <xf numFmtId="38" fontId="7" fillId="0" borderId="43" xfId="51" applyFont="1" applyFill="1" applyBorder="1" applyAlignment="1">
      <alignment horizontal="distributed" vertical="center" wrapText="1"/>
    </xf>
    <xf numFmtId="38" fontId="7" fillId="0" borderId="44" xfId="51" applyFont="1" applyFill="1" applyBorder="1" applyAlignment="1">
      <alignment horizontal="distributed" vertical="center" wrapText="1"/>
    </xf>
    <xf numFmtId="38" fontId="7" fillId="0" borderId="28" xfId="51" applyFont="1" applyFill="1" applyBorder="1" applyAlignment="1">
      <alignment horizontal="distributed" vertical="center" wrapText="1"/>
    </xf>
    <xf numFmtId="38" fontId="7" fillId="0" borderId="77" xfId="51" applyFont="1" applyFill="1" applyBorder="1" applyAlignment="1">
      <alignment horizontal="distributed" vertical="center"/>
    </xf>
    <xf numFmtId="38" fontId="7" fillId="0" borderId="78" xfId="51" applyFont="1" applyFill="1" applyBorder="1" applyAlignment="1">
      <alignment horizontal="distributed" vertical="center"/>
    </xf>
    <xf numFmtId="38" fontId="7" fillId="0" borderId="104" xfId="51" applyFont="1" applyFill="1" applyBorder="1" applyAlignment="1">
      <alignment horizontal="center" vertical="center" shrinkToFit="1"/>
    </xf>
    <xf numFmtId="38" fontId="7" fillId="0" borderId="105" xfId="51" applyFont="1" applyFill="1" applyBorder="1" applyAlignment="1">
      <alignment horizontal="center" vertical="center" shrinkToFit="1"/>
    </xf>
    <xf numFmtId="38" fontId="7" fillId="0" borderId="97" xfId="51" applyFont="1" applyFill="1" applyBorder="1" applyAlignment="1">
      <alignment horizontal="center" vertical="center" shrinkToFit="1"/>
    </xf>
    <xf numFmtId="38" fontId="7" fillId="0" borderId="63" xfId="51" applyFont="1" applyFill="1" applyBorder="1" applyAlignment="1">
      <alignment horizontal="center" vertical="center" shrinkToFit="1"/>
    </xf>
    <xf numFmtId="38" fontId="11" fillId="0" borderId="53" xfId="51" applyFont="1" applyFill="1" applyBorder="1" applyAlignment="1">
      <alignment horizontal="distributed" vertical="center" wrapText="1"/>
    </xf>
    <xf numFmtId="38" fontId="7" fillId="0" borderId="39" xfId="51" applyFont="1" applyFill="1" applyBorder="1" applyAlignment="1">
      <alignment horizontal="center" vertical="center" shrinkToFit="1"/>
    </xf>
    <xf numFmtId="38" fontId="7" fillId="0" borderId="41" xfId="51" applyFont="1" applyFill="1" applyBorder="1" applyAlignment="1">
      <alignment horizontal="center" vertical="center" shrinkToFit="1"/>
    </xf>
    <xf numFmtId="0" fontId="7" fillId="0" borderId="46" xfId="0" applyFont="1" applyFill="1" applyBorder="1" applyAlignment="1">
      <alignment horizontal="center" vertical="distributed" textRotation="255"/>
    </xf>
    <xf numFmtId="0" fontId="7" fillId="0" borderId="18" xfId="0" applyFont="1" applyFill="1" applyBorder="1" applyAlignment="1">
      <alignment horizontal="center" vertical="distributed" textRotation="255"/>
    </xf>
    <xf numFmtId="0" fontId="7" fillId="0" borderId="24" xfId="0" applyFont="1" applyFill="1" applyBorder="1" applyAlignment="1">
      <alignment horizontal="center" vertical="distributed" textRotation="255"/>
    </xf>
    <xf numFmtId="0" fontId="7" fillId="0" borderId="71" xfId="0" applyFont="1" applyFill="1" applyBorder="1" applyAlignment="1">
      <alignment horizontal="center" vertical="distributed" textRotation="255"/>
    </xf>
    <xf numFmtId="0" fontId="7" fillId="0" borderId="105" xfId="0" applyFont="1" applyBorder="1" applyAlignment="1">
      <alignment/>
    </xf>
    <xf numFmtId="0" fontId="7" fillId="0" borderId="51" xfId="0" applyFont="1" applyBorder="1" applyAlignment="1">
      <alignment/>
    </xf>
    <xf numFmtId="0" fontId="7" fillId="0" borderId="76" xfId="0" applyFont="1" applyBorder="1" applyAlignment="1">
      <alignment/>
    </xf>
    <xf numFmtId="0" fontId="7" fillId="0" borderId="70" xfId="0" applyFont="1" applyBorder="1" applyAlignment="1">
      <alignment/>
    </xf>
    <xf numFmtId="0" fontId="7" fillId="0" borderId="63" xfId="0" applyFont="1" applyBorder="1" applyAlignment="1">
      <alignment/>
    </xf>
    <xf numFmtId="0" fontId="7" fillId="0" borderId="104" xfId="0" applyFont="1" applyFill="1" applyBorder="1" applyAlignment="1">
      <alignment horizontal="center" vertical="center" textRotation="255" shrinkToFit="1"/>
    </xf>
    <xf numFmtId="0" fontId="7" fillId="0" borderId="105" xfId="0" applyFont="1" applyFill="1" applyBorder="1" applyAlignment="1">
      <alignment horizontal="center" vertical="center" textRotation="255" shrinkToFit="1"/>
    </xf>
    <xf numFmtId="0" fontId="7" fillId="0" borderId="106" xfId="0" applyFont="1" applyFill="1" applyBorder="1" applyAlignment="1">
      <alignment horizontal="center" vertical="center" textRotation="255" shrinkToFit="1"/>
    </xf>
    <xf numFmtId="0" fontId="7" fillId="0" borderId="76" xfId="0" applyFont="1" applyFill="1" applyBorder="1" applyAlignment="1">
      <alignment horizontal="center" vertical="center" textRotation="255" shrinkToFit="1"/>
    </xf>
    <xf numFmtId="0" fontId="7" fillId="0" borderId="97" xfId="0" applyFont="1" applyFill="1" applyBorder="1" applyAlignment="1">
      <alignment horizontal="center" vertical="center" textRotation="255" shrinkToFit="1"/>
    </xf>
    <xf numFmtId="0" fontId="7" fillId="0" borderId="63" xfId="0" applyFont="1" applyFill="1" applyBorder="1" applyAlignment="1">
      <alignment horizontal="center" vertical="center" textRotation="255" shrinkToFit="1"/>
    </xf>
    <xf numFmtId="0" fontId="7" fillId="0" borderId="104" xfId="0" applyFont="1" applyFill="1" applyBorder="1" applyAlignment="1">
      <alignment horizontal="center" vertical="distributed" textRotation="255"/>
    </xf>
    <xf numFmtId="0" fontId="7" fillId="0" borderId="105" xfId="0" applyFont="1" applyFill="1" applyBorder="1" applyAlignment="1">
      <alignment horizontal="center" vertical="distributed" textRotation="255"/>
    </xf>
    <xf numFmtId="0" fontId="7" fillId="0" borderId="106" xfId="0" applyFont="1" applyFill="1" applyBorder="1" applyAlignment="1">
      <alignment horizontal="center" vertical="distributed" textRotation="255"/>
    </xf>
    <xf numFmtId="0" fontId="7" fillId="0" borderId="76" xfId="0" applyFont="1" applyFill="1" applyBorder="1" applyAlignment="1">
      <alignment horizontal="center" vertical="distributed" textRotation="255"/>
    </xf>
    <xf numFmtId="0" fontId="7" fillId="0" borderId="98" xfId="0" applyFont="1" applyFill="1" applyBorder="1" applyAlignment="1">
      <alignment horizontal="distributed" vertical="center" wrapText="1"/>
    </xf>
    <xf numFmtId="0" fontId="7" fillId="0" borderId="36" xfId="0" applyFont="1" applyFill="1" applyBorder="1" applyAlignment="1">
      <alignment horizontal="center" vertical="distributed" textRotation="255"/>
    </xf>
    <xf numFmtId="0" fontId="7" fillId="0" borderId="38" xfId="0" applyFont="1" applyFill="1" applyBorder="1" applyAlignment="1">
      <alignment horizontal="center" vertical="distributed" textRotation="255"/>
    </xf>
    <xf numFmtId="0" fontId="7" fillId="0" borderId="39"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34" xfId="0" applyFont="1" applyFill="1" applyBorder="1" applyAlignment="1">
      <alignment horizontal="center" vertical="distributed" textRotation="255"/>
    </xf>
    <xf numFmtId="0" fontId="7" fillId="0" borderId="35" xfId="0" applyFont="1" applyFill="1" applyBorder="1" applyAlignment="1">
      <alignment horizontal="center" vertical="distributed" textRotation="255"/>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0" fontId="7" fillId="0" borderId="71" xfId="0" applyFont="1" applyFill="1" applyBorder="1" applyAlignment="1">
      <alignment horizontal="center" vertical="distributed" textRotation="255" wrapText="1"/>
    </xf>
    <xf numFmtId="0" fontId="7" fillId="0" borderId="105" xfId="0" applyFont="1" applyFill="1" applyBorder="1" applyAlignment="1">
      <alignment horizontal="center" vertical="distributed" textRotation="255" wrapText="1"/>
    </xf>
    <xf numFmtId="0" fontId="7" fillId="0" borderId="51" xfId="0" applyFont="1" applyFill="1" applyBorder="1" applyAlignment="1">
      <alignment horizontal="center" vertical="distributed" textRotation="255" wrapText="1"/>
    </xf>
    <xf numFmtId="0" fontId="7" fillId="0" borderId="76" xfId="0" applyFont="1" applyFill="1" applyBorder="1" applyAlignment="1">
      <alignment horizontal="center" vertical="distributed" textRotation="255" wrapText="1"/>
    </xf>
    <xf numFmtId="0" fontId="7" fillId="0" borderId="104" xfId="0" applyFont="1" applyFill="1" applyBorder="1" applyAlignment="1">
      <alignment horizontal="center" vertical="distributed" textRotation="255" wrapText="1"/>
    </xf>
    <xf numFmtId="0" fontId="7" fillId="0" borderId="106" xfId="0" applyFont="1" applyFill="1" applyBorder="1" applyAlignment="1">
      <alignment horizontal="center" vertical="distributed" textRotation="255" wrapText="1"/>
    </xf>
    <xf numFmtId="0" fontId="7" fillId="0" borderId="104" xfId="0" applyFont="1" applyFill="1" applyBorder="1" applyAlignment="1">
      <alignment horizontal="center" vertical="distributed" textRotation="255" wrapText="1" shrinkToFit="1"/>
    </xf>
    <xf numFmtId="0" fontId="7" fillId="0" borderId="105" xfId="0" applyFont="1" applyFill="1" applyBorder="1" applyAlignment="1">
      <alignment horizontal="center" vertical="distributed" textRotation="255" wrapText="1" shrinkToFit="1"/>
    </xf>
    <xf numFmtId="0" fontId="7" fillId="0" borderId="106" xfId="0" applyFont="1" applyFill="1" applyBorder="1" applyAlignment="1">
      <alignment horizontal="center" vertical="distributed" textRotation="255" wrapText="1" shrinkToFit="1"/>
    </xf>
    <xf numFmtId="0" fontId="7" fillId="0" borderId="76" xfId="0" applyFont="1" applyFill="1" applyBorder="1" applyAlignment="1">
      <alignment horizontal="center" vertical="distributed" textRotation="255" wrapText="1" shrinkToFit="1"/>
    </xf>
    <xf numFmtId="0" fontId="7" fillId="0" borderId="98" xfId="0" applyFont="1" applyFill="1" applyBorder="1" applyAlignment="1">
      <alignment horizontal="center" vertical="center"/>
    </xf>
    <xf numFmtId="0" fontId="7" fillId="0" borderId="60" xfId="0" applyFont="1" applyFill="1" applyBorder="1" applyAlignment="1">
      <alignment horizontal="center" vertical="center"/>
    </xf>
    <xf numFmtId="0" fontId="7" fillId="0" borderId="99" xfId="0" applyFont="1" applyFill="1" applyBorder="1" applyAlignment="1">
      <alignment horizontal="center" vertical="center"/>
    </xf>
    <xf numFmtId="0" fontId="7" fillId="0" borderId="74" xfId="0" applyFont="1" applyFill="1" applyBorder="1" applyAlignment="1">
      <alignment horizontal="center" vertical="distributed" textRotation="255"/>
    </xf>
    <xf numFmtId="0" fontId="7" fillId="0" borderId="21" xfId="0" applyFont="1" applyFill="1" applyBorder="1" applyAlignment="1">
      <alignment horizontal="center" vertical="distributed" textRotation="255"/>
    </xf>
    <xf numFmtId="0" fontId="7" fillId="0" borderId="20" xfId="0" applyFont="1" applyFill="1" applyBorder="1" applyAlignment="1">
      <alignment horizontal="center" vertical="center" shrinkToFit="1"/>
    </xf>
    <xf numFmtId="0" fontId="7" fillId="0" borderId="64" xfId="0" applyFont="1" applyFill="1" applyBorder="1" applyAlignment="1">
      <alignment horizontal="distributed" vertical="center"/>
    </xf>
    <xf numFmtId="0" fontId="7" fillId="0" borderId="53" xfId="0" applyFont="1" applyFill="1" applyBorder="1" applyAlignment="1">
      <alignment horizontal="distributed" vertical="center"/>
    </xf>
    <xf numFmtId="0" fontId="7" fillId="0" borderId="103" xfId="0" applyNumberFormat="1" applyFont="1" applyFill="1" applyBorder="1" applyAlignment="1">
      <alignment horizontal="center" vertical="center"/>
    </xf>
    <xf numFmtId="0" fontId="7" fillId="0" borderId="101" xfId="0" applyNumberFormat="1" applyFont="1" applyFill="1" applyBorder="1" applyAlignment="1">
      <alignment horizontal="center" vertical="center"/>
    </xf>
    <xf numFmtId="0" fontId="7" fillId="0" borderId="67" xfId="0" applyNumberFormat="1" applyFont="1" applyFill="1" applyBorder="1" applyAlignment="1">
      <alignment horizontal="center" vertical="center"/>
    </xf>
    <xf numFmtId="0" fontId="7" fillId="0" borderId="27" xfId="0" applyNumberFormat="1" applyFont="1" applyFill="1" applyBorder="1" applyAlignment="1">
      <alignment horizontal="distributed" vertical="center"/>
    </xf>
    <xf numFmtId="0" fontId="7" fillId="0" borderId="11" xfId="0" applyNumberFormat="1" applyFont="1" applyFill="1" applyBorder="1" applyAlignment="1">
      <alignment horizontal="distributed" vertical="center"/>
    </xf>
    <xf numFmtId="0" fontId="6" fillId="0" borderId="48" xfId="0" applyFont="1" applyBorder="1" applyAlignment="1">
      <alignment horizontal="center"/>
    </xf>
    <xf numFmtId="0" fontId="6" fillId="0" borderId="82" xfId="0" applyFont="1" applyBorder="1" applyAlignment="1">
      <alignment horizontal="center"/>
    </xf>
    <xf numFmtId="0" fontId="7" fillId="0" borderId="26" xfId="0" applyFont="1" applyFill="1" applyBorder="1" applyAlignment="1">
      <alignment horizontal="distributed" vertical="center" wrapText="1"/>
    </xf>
    <xf numFmtId="0" fontId="7" fillId="0" borderId="26" xfId="0" applyFont="1" applyFill="1" applyBorder="1" applyAlignment="1">
      <alignment horizontal="distributed" vertical="center"/>
    </xf>
    <xf numFmtId="0" fontId="6" fillId="0" borderId="26" xfId="0" applyFont="1" applyFill="1" applyBorder="1" applyAlignment="1">
      <alignment horizontal="center" vertical="center"/>
    </xf>
    <xf numFmtId="0" fontId="6" fillId="0" borderId="46"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24" xfId="0" applyFont="1" applyFill="1" applyBorder="1" applyAlignment="1">
      <alignment horizontal="center" vertical="center"/>
    </xf>
    <xf numFmtId="0" fontId="7" fillId="0" borderId="75" xfId="0" applyFont="1" applyFill="1" applyBorder="1" applyAlignment="1">
      <alignment horizontal="distributed" vertical="center"/>
    </xf>
    <xf numFmtId="0" fontId="7" fillId="0" borderId="26" xfId="0" applyFont="1" applyFill="1" applyBorder="1" applyAlignment="1">
      <alignment horizontal="center" vertical="center"/>
    </xf>
    <xf numFmtId="0" fontId="6" fillId="0" borderId="71" xfId="0" applyFont="1" applyFill="1" applyBorder="1" applyAlignment="1">
      <alignment horizontal="center" vertical="center"/>
    </xf>
    <xf numFmtId="0" fontId="6" fillId="0" borderId="51" xfId="0" applyFont="1" applyFill="1" applyBorder="1" applyAlignment="1">
      <alignment horizontal="center" vertical="center"/>
    </xf>
    <xf numFmtId="0" fontId="6" fillId="0" borderId="50" xfId="0" applyFont="1" applyFill="1" applyBorder="1" applyAlignment="1">
      <alignment horizontal="center" vertical="center"/>
    </xf>
    <xf numFmtId="0" fontId="6" fillId="0" borderId="50" xfId="0" applyFont="1" applyBorder="1" applyAlignment="1">
      <alignment horizontal="center"/>
    </xf>
    <xf numFmtId="0" fontId="6" fillId="0" borderId="59" xfId="0" applyFont="1" applyBorder="1" applyAlignment="1">
      <alignment horizontal="center"/>
    </xf>
    <xf numFmtId="38" fontId="9" fillId="0" borderId="26" xfId="51" applyFont="1" applyBorder="1" applyAlignment="1">
      <alignment horizontal="center" vertical="center"/>
    </xf>
    <xf numFmtId="38" fontId="9" fillId="0" borderId="26" xfId="51" applyFont="1" applyFill="1" applyBorder="1" applyAlignment="1">
      <alignment horizontal="center" vertical="center"/>
    </xf>
    <xf numFmtId="38" fontId="9" fillId="0" borderId="48" xfId="51" applyFont="1" applyBorder="1" applyAlignment="1">
      <alignment horizontal="center" vertical="center"/>
    </xf>
    <xf numFmtId="38" fontId="9" fillId="0" borderId="73" xfId="51" applyFont="1" applyBorder="1" applyAlignment="1">
      <alignment horizontal="center" vertical="center"/>
    </xf>
    <xf numFmtId="38" fontId="9" fillId="0" borderId="82" xfId="51" applyFont="1" applyBorder="1" applyAlignment="1">
      <alignment horizontal="center" vertical="center"/>
    </xf>
    <xf numFmtId="38" fontId="9" fillId="0" borderId="46" xfId="51" applyFont="1" applyBorder="1" applyAlignment="1">
      <alignment horizontal="center" vertical="center"/>
    </xf>
    <xf numFmtId="38" fontId="9" fillId="0" borderId="24" xfId="51" applyFont="1" applyBorder="1" applyAlignment="1">
      <alignment horizontal="center" vertical="center"/>
    </xf>
    <xf numFmtId="38" fontId="9" fillId="0" borderId="46" xfId="51" applyFont="1" applyBorder="1" applyAlignment="1">
      <alignment horizontal="center" vertical="center" wrapText="1"/>
    </xf>
    <xf numFmtId="38" fontId="9" fillId="0" borderId="26" xfId="51" applyFont="1" applyBorder="1" applyAlignment="1" quotePrefix="1">
      <alignment horizontal="center" vertical="center"/>
    </xf>
    <xf numFmtId="38" fontId="9" fillId="0" borderId="30" xfId="51" applyFont="1" applyBorder="1" applyAlignment="1">
      <alignment horizontal="right"/>
    </xf>
    <xf numFmtId="38" fontId="9" fillId="0" borderId="32" xfId="51" applyFont="1" applyBorder="1" applyAlignment="1">
      <alignment horizontal="right"/>
    </xf>
    <xf numFmtId="38" fontId="9" fillId="0" borderId="50" xfId="51" applyFont="1" applyBorder="1" applyAlignment="1">
      <alignment horizontal="right"/>
    </xf>
    <xf numFmtId="38" fontId="9" fillId="0" borderId="59" xfId="51" applyFont="1" applyBorder="1" applyAlignment="1">
      <alignment horizontal="right"/>
    </xf>
    <xf numFmtId="38" fontId="9" fillId="0" borderId="48" xfId="51" applyFont="1" applyBorder="1" applyAlignment="1">
      <alignment horizontal="right"/>
    </xf>
    <xf numFmtId="38" fontId="9" fillId="0" borderId="82" xfId="51" applyFont="1" applyBorder="1" applyAlignment="1">
      <alignment horizontal="right"/>
    </xf>
    <xf numFmtId="38" fontId="9" fillId="0" borderId="29" xfId="51" applyFont="1" applyBorder="1" applyAlignment="1">
      <alignment horizontal="right"/>
    </xf>
    <xf numFmtId="38" fontId="9" fillId="0" borderId="31" xfId="51" applyFont="1" applyBorder="1" applyAlignment="1">
      <alignment horizontal="right"/>
    </xf>
    <xf numFmtId="38" fontId="9" fillId="0" borderId="71" xfId="51" applyFont="1" applyBorder="1" applyAlignment="1">
      <alignment horizontal="right"/>
    </xf>
    <xf numFmtId="38" fontId="9" fillId="0" borderId="57" xfId="51" applyFont="1" applyBorder="1" applyAlignment="1">
      <alignment horizontal="right"/>
    </xf>
    <xf numFmtId="38" fontId="9" fillId="0" borderId="51" xfId="51" applyFont="1" applyBorder="1" applyAlignment="1">
      <alignment horizontal="center" vertical="center" shrinkToFit="1"/>
    </xf>
    <xf numFmtId="38" fontId="9" fillId="0" borderId="35" xfId="51" applyFont="1" applyBorder="1" applyAlignment="1">
      <alignment horizontal="center" vertical="center" shrinkToFit="1"/>
    </xf>
    <xf numFmtId="38" fontId="9" fillId="0" borderId="51" xfId="51" applyFont="1" applyFill="1" applyBorder="1" applyAlignment="1">
      <alignment horizontal="center" vertical="center" shrinkToFit="1"/>
    </xf>
    <xf numFmtId="38" fontId="9" fillId="0" borderId="35" xfId="51" applyFont="1" applyFill="1" applyBorder="1" applyAlignment="1">
      <alignment horizontal="center" vertical="center" shrinkToFit="1"/>
    </xf>
    <xf numFmtId="38" fontId="9" fillId="0" borderId="50" xfId="51" applyFont="1" applyBorder="1" applyAlignment="1">
      <alignment horizontal="center" vertical="center" shrinkToFit="1"/>
    </xf>
    <xf numFmtId="38" fontId="9" fillId="0" borderId="59" xfId="51" applyFont="1" applyBorder="1" applyAlignment="1">
      <alignment horizontal="center" vertical="center" shrinkToFit="1"/>
    </xf>
    <xf numFmtId="38" fontId="9" fillId="0" borderId="50" xfId="51" applyFont="1" applyFill="1" applyBorder="1" applyAlignment="1">
      <alignment horizontal="center" vertical="center" shrinkToFit="1"/>
    </xf>
    <xf numFmtId="38" fontId="9" fillId="0" borderId="59" xfId="51" applyFont="1" applyFill="1" applyBorder="1" applyAlignment="1">
      <alignment horizontal="center" vertical="center" shrinkToFit="1"/>
    </xf>
    <xf numFmtId="38" fontId="9" fillId="0" borderId="71" xfId="51" applyFont="1" applyBorder="1" applyAlignment="1">
      <alignment horizontal="center" vertical="center" shrinkToFit="1"/>
    </xf>
    <xf numFmtId="38" fontId="9" fillId="0" borderId="57" xfId="51" applyFont="1" applyBorder="1" applyAlignment="1">
      <alignment horizontal="center" vertical="center" shrinkToFit="1"/>
    </xf>
    <xf numFmtId="38" fontId="0" fillId="0" borderId="26" xfId="51" applyFont="1" applyBorder="1" applyAlignment="1">
      <alignment horizontal="center" vertical="center"/>
    </xf>
    <xf numFmtId="38" fontId="0" fillId="0" borderId="48" xfId="51" applyFont="1" applyBorder="1" applyAlignment="1">
      <alignment horizontal="center" vertical="center" shrinkToFit="1"/>
    </xf>
    <xf numFmtId="38" fontId="0" fillId="0" borderId="73" xfId="51" applyFont="1" applyBorder="1" applyAlignment="1">
      <alignment horizontal="center" vertical="center" shrinkToFit="1"/>
    </xf>
    <xf numFmtId="38" fontId="0" fillId="0" borderId="82" xfId="51" applyFont="1" applyBorder="1" applyAlignment="1">
      <alignment horizontal="center" vertical="center" shrinkToFit="1"/>
    </xf>
    <xf numFmtId="38" fontId="0" fillId="0" borderId="26" xfId="51" applyFont="1" applyBorder="1" applyAlignment="1">
      <alignment horizontal="center" vertical="center" shrinkToFit="1"/>
    </xf>
    <xf numFmtId="38" fontId="0" fillId="0" borderId="26" xfId="51" applyFont="1" applyBorder="1" applyAlignment="1" quotePrefix="1">
      <alignment horizontal="center" vertical="center" shrinkToFit="1"/>
    </xf>
    <xf numFmtId="0" fontId="17" fillId="0" borderId="43" xfId="0" applyFont="1" applyFill="1" applyBorder="1" applyAlignment="1">
      <alignment horizontal="distributed" vertical="center"/>
    </xf>
    <xf numFmtId="0" fontId="17" fillId="0" borderId="55" xfId="0" applyFont="1" applyFill="1" applyBorder="1" applyAlignment="1">
      <alignment horizontal="distributed" vertical="center"/>
    </xf>
    <xf numFmtId="0" fontId="8" fillId="0" borderId="0" xfId="0" applyFont="1" applyFill="1" applyBorder="1" applyAlignment="1">
      <alignment vertical="center"/>
    </xf>
    <xf numFmtId="0" fontId="6" fillId="0" borderId="0" xfId="0" applyFont="1" applyFill="1" applyBorder="1" applyAlignment="1">
      <alignment horizontal="right" vertical="center"/>
    </xf>
    <xf numFmtId="0" fontId="7" fillId="0" borderId="0" xfId="0" applyFont="1" applyFill="1" applyAlignment="1">
      <alignment vertical="center" wrapText="1"/>
    </xf>
    <xf numFmtId="0" fontId="7" fillId="0" borderId="24" xfId="0" applyFont="1" applyFill="1" applyBorder="1" applyAlignment="1">
      <alignment horizontal="left" vertical="center" wrapText="1"/>
    </xf>
    <xf numFmtId="58" fontId="7" fillId="0" borderId="69" xfId="0" applyNumberFormat="1" applyFont="1" applyFill="1" applyBorder="1" applyAlignment="1">
      <alignment horizontal="center" vertical="center" wrapText="1"/>
    </xf>
    <xf numFmtId="0" fontId="7" fillId="0" borderId="60" xfId="0" applyNumberFormat="1" applyFont="1" applyFill="1" applyBorder="1" applyAlignment="1">
      <alignment horizontal="center" vertical="center" wrapText="1"/>
    </xf>
    <xf numFmtId="0" fontId="7" fillId="0" borderId="69" xfId="0" applyNumberFormat="1" applyFont="1" applyFill="1" applyBorder="1" applyAlignment="1">
      <alignment horizontal="center" vertical="center" wrapText="1"/>
    </xf>
    <xf numFmtId="0" fontId="7" fillId="0" borderId="99" xfId="0" applyNumberFormat="1" applyFont="1" applyFill="1" applyBorder="1" applyAlignment="1">
      <alignment horizontal="center" vertical="center" wrapText="1"/>
    </xf>
    <xf numFmtId="0" fontId="7" fillId="0" borderId="69" xfId="0" applyNumberFormat="1" applyFont="1" applyFill="1" applyBorder="1" applyAlignment="1">
      <alignment horizontal="left" vertical="center" wrapText="1"/>
    </xf>
    <xf numFmtId="0" fontId="7" fillId="0" borderId="60" xfId="0" applyNumberFormat="1" applyFont="1" applyFill="1" applyBorder="1" applyAlignment="1">
      <alignment horizontal="left" vertical="center" wrapText="1"/>
    </xf>
    <xf numFmtId="0" fontId="7" fillId="0" borderId="99" xfId="0" applyNumberFormat="1" applyFont="1" applyFill="1" applyBorder="1" applyAlignment="1">
      <alignment horizontal="left" vertical="center" wrapText="1"/>
    </xf>
    <xf numFmtId="58" fontId="7" fillId="0" borderId="13" xfId="0" applyNumberFormat="1" applyFont="1" applyFill="1" applyBorder="1" applyAlignment="1">
      <alignment horizontal="left" vertical="center" wrapText="1"/>
    </xf>
    <xf numFmtId="58" fontId="7" fillId="0" borderId="19" xfId="0" applyNumberFormat="1" applyFont="1" applyFill="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9"/>
  <sheetViews>
    <sheetView tabSelected="1" view="pageBreakPreview" zoomScale="80" zoomScaleNormal="115" zoomScaleSheetLayoutView="80" zoomScalePageLayoutView="0" workbookViewId="0" topLeftCell="A1">
      <selection activeCell="Q19" sqref="Q19"/>
    </sheetView>
  </sheetViews>
  <sheetFormatPr defaultColWidth="9.00390625" defaultRowHeight="19.5" customHeight="1"/>
  <cols>
    <col min="1" max="1" width="1.625" style="69" customWidth="1"/>
    <col min="2" max="2" width="12.875" style="69" customWidth="1"/>
    <col min="3" max="3" width="20.625" style="69" customWidth="1"/>
    <col min="4" max="4" width="21.375" style="69" customWidth="1"/>
    <col min="5" max="8" width="8.625" style="69" customWidth="1"/>
    <col min="9" max="16384" width="9.00390625" style="69" customWidth="1"/>
  </cols>
  <sheetData>
    <row r="1" spans="1:7" ht="21" customHeight="1">
      <c r="A1" s="575" t="s">
        <v>0</v>
      </c>
      <c r="B1" s="575"/>
      <c r="C1" s="575"/>
      <c r="D1" s="575"/>
      <c r="E1" s="575"/>
      <c r="F1" s="575"/>
      <c r="G1" s="575"/>
    </row>
    <row r="2" spans="1:9" ht="45" customHeight="1">
      <c r="A2" s="576" t="s">
        <v>415</v>
      </c>
      <c r="B2" s="576"/>
      <c r="C2" s="576"/>
      <c r="D2" s="576"/>
      <c r="E2" s="576"/>
      <c r="F2" s="576"/>
      <c r="G2" s="576"/>
      <c r="H2" s="70"/>
      <c r="I2" s="71"/>
    </row>
    <row r="3" spans="1:9" ht="48.75" customHeight="1">
      <c r="A3" s="576"/>
      <c r="B3" s="576"/>
      <c r="C3" s="576"/>
      <c r="D3" s="576"/>
      <c r="E3" s="576"/>
      <c r="F3" s="576"/>
      <c r="G3" s="576"/>
      <c r="H3" s="70"/>
      <c r="I3" s="71"/>
    </row>
    <row r="4" spans="1:9" ht="12" customHeight="1">
      <c r="A4" s="97"/>
      <c r="B4" s="97"/>
      <c r="C4" s="97"/>
      <c r="D4" s="97"/>
      <c r="E4" s="97"/>
      <c r="F4" s="97"/>
      <c r="G4" s="97"/>
      <c r="H4" s="70"/>
      <c r="I4" s="71"/>
    </row>
    <row r="5" spans="1:7" ht="21" customHeight="1">
      <c r="A5" s="577" t="s">
        <v>165</v>
      </c>
      <c r="B5" s="577"/>
      <c r="C5" s="577"/>
      <c r="D5" s="577"/>
      <c r="E5" s="577"/>
      <c r="F5" s="577"/>
      <c r="G5" s="577"/>
    </row>
    <row r="6" spans="1:7" ht="14.25" customHeight="1">
      <c r="A6" s="72"/>
      <c r="B6" s="188" t="s">
        <v>416</v>
      </c>
      <c r="C6" s="72"/>
      <c r="D6" s="72"/>
      <c r="E6" s="280" t="s">
        <v>480</v>
      </c>
      <c r="F6" s="72"/>
      <c r="G6" s="72"/>
    </row>
    <row r="7" spans="2:6" s="73" customFormat="1" ht="19.5" customHeight="1">
      <c r="B7" s="102" t="s">
        <v>8</v>
      </c>
      <c r="C7" s="578" t="s">
        <v>9</v>
      </c>
      <c r="D7" s="579"/>
      <c r="E7" s="580"/>
      <c r="F7" s="74"/>
    </row>
    <row r="8" spans="2:5" s="73" customFormat="1" ht="18" customHeight="1">
      <c r="B8" s="581" t="s">
        <v>344</v>
      </c>
      <c r="C8" s="540" t="s">
        <v>345</v>
      </c>
      <c r="D8" s="541"/>
      <c r="E8" s="542"/>
    </row>
    <row r="9" spans="2:5" s="73" customFormat="1" ht="18" customHeight="1">
      <c r="B9" s="582"/>
      <c r="C9" s="543" t="s">
        <v>10</v>
      </c>
      <c r="D9" s="544"/>
      <c r="E9" s="545"/>
    </row>
    <row r="10" spans="2:5" s="73" customFormat="1" ht="18" customHeight="1">
      <c r="B10" s="582"/>
      <c r="C10" s="583" t="s">
        <v>166</v>
      </c>
      <c r="D10" s="584"/>
      <c r="E10" s="585"/>
    </row>
    <row r="11" spans="2:5" s="73" customFormat="1" ht="18" customHeight="1">
      <c r="B11" s="558" t="s">
        <v>417</v>
      </c>
      <c r="C11" s="561" t="s">
        <v>315</v>
      </c>
      <c r="D11" s="562"/>
      <c r="E11" s="563"/>
    </row>
    <row r="12" spans="2:8" s="73" customFormat="1" ht="18" customHeight="1">
      <c r="B12" s="559"/>
      <c r="C12" s="564" t="s">
        <v>316</v>
      </c>
      <c r="D12" s="565"/>
      <c r="E12" s="566"/>
      <c r="H12" s="74"/>
    </row>
    <row r="13" spans="2:5" s="73" customFormat="1" ht="18" customHeight="1">
      <c r="B13" s="560"/>
      <c r="C13" s="567" t="s">
        <v>317</v>
      </c>
      <c r="D13" s="568"/>
      <c r="E13" s="569"/>
    </row>
    <row r="14" spans="2:5" s="73" customFormat="1" ht="18" customHeight="1">
      <c r="B14" s="570" t="s">
        <v>418</v>
      </c>
      <c r="C14" s="572" t="s">
        <v>468</v>
      </c>
      <c r="D14" s="573"/>
      <c r="E14" s="574"/>
    </row>
    <row r="15" spans="2:9" s="73" customFormat="1" ht="27" customHeight="1">
      <c r="B15" s="571"/>
      <c r="C15" s="546"/>
      <c r="D15" s="547"/>
      <c r="E15" s="548"/>
      <c r="I15" s="74"/>
    </row>
    <row r="16" spans="2:9" s="73" customFormat="1" ht="18" customHeight="1">
      <c r="B16" s="95"/>
      <c r="C16" s="276"/>
      <c r="D16" s="276"/>
      <c r="E16" s="276"/>
      <c r="I16" s="74"/>
    </row>
    <row r="17" spans="2:9" s="73" customFormat="1" ht="18" customHeight="1">
      <c r="B17" s="188" t="s">
        <v>419</v>
      </c>
      <c r="C17" s="277"/>
      <c r="D17" s="277"/>
      <c r="E17" s="277"/>
      <c r="I17" s="74"/>
    </row>
    <row r="18" spans="2:6" s="73" customFormat="1" ht="19.5" customHeight="1">
      <c r="B18" s="549" t="s">
        <v>420</v>
      </c>
      <c r="C18" s="540" t="s">
        <v>421</v>
      </c>
      <c r="D18" s="541"/>
      <c r="E18" s="542"/>
      <c r="F18" s="74"/>
    </row>
    <row r="19" spans="2:6" s="73" customFormat="1" ht="19.5" customHeight="1">
      <c r="B19" s="550"/>
      <c r="C19" s="543" t="s">
        <v>422</v>
      </c>
      <c r="D19" s="544"/>
      <c r="E19" s="545"/>
      <c r="F19" s="74"/>
    </row>
    <row r="20" spans="2:6" s="73" customFormat="1" ht="19.5" customHeight="1">
      <c r="B20" s="550"/>
      <c r="C20" s="543" t="s">
        <v>423</v>
      </c>
      <c r="D20" s="544"/>
      <c r="E20" s="545"/>
      <c r="F20" s="74"/>
    </row>
    <row r="21" spans="2:6" s="73" customFormat="1" ht="19.5" customHeight="1">
      <c r="B21" s="551"/>
      <c r="C21" s="543" t="s">
        <v>424</v>
      </c>
      <c r="D21" s="544"/>
      <c r="E21" s="545"/>
      <c r="F21" s="74"/>
    </row>
    <row r="22" spans="2:5" s="73" customFormat="1" ht="18" customHeight="1">
      <c r="B22" s="552" t="s">
        <v>425</v>
      </c>
      <c r="C22" s="540" t="s">
        <v>310</v>
      </c>
      <c r="D22" s="541"/>
      <c r="E22" s="542"/>
    </row>
    <row r="23" spans="2:5" s="73" customFormat="1" ht="18" customHeight="1">
      <c r="B23" s="553"/>
      <c r="C23" s="555" t="s">
        <v>346</v>
      </c>
      <c r="D23" s="556"/>
      <c r="E23" s="557"/>
    </row>
    <row r="24" spans="2:5" s="73" customFormat="1" ht="18" customHeight="1">
      <c r="B24" s="554"/>
      <c r="C24" s="546" t="s">
        <v>311</v>
      </c>
      <c r="D24" s="547"/>
      <c r="E24" s="548"/>
    </row>
    <row r="25" spans="2:5" s="73" customFormat="1" ht="18" customHeight="1">
      <c r="B25" s="537" t="s">
        <v>426</v>
      </c>
      <c r="C25" s="540" t="s">
        <v>312</v>
      </c>
      <c r="D25" s="541"/>
      <c r="E25" s="542"/>
    </row>
    <row r="26" spans="2:5" s="73" customFormat="1" ht="18" customHeight="1">
      <c r="B26" s="538"/>
      <c r="C26" s="543" t="s">
        <v>167</v>
      </c>
      <c r="D26" s="544"/>
      <c r="E26" s="545"/>
    </row>
    <row r="27" spans="2:5" s="73" customFormat="1" ht="18" customHeight="1">
      <c r="B27" s="538"/>
      <c r="C27" s="543" t="s">
        <v>313</v>
      </c>
      <c r="D27" s="544"/>
      <c r="E27" s="545"/>
    </row>
    <row r="28" spans="2:5" s="73" customFormat="1" ht="18" customHeight="1">
      <c r="B28" s="538"/>
      <c r="C28" s="543" t="s">
        <v>168</v>
      </c>
      <c r="D28" s="544"/>
      <c r="E28" s="545"/>
    </row>
    <row r="29" spans="2:5" s="73" customFormat="1" ht="18" customHeight="1">
      <c r="B29" s="538"/>
      <c r="C29" s="543" t="s">
        <v>169</v>
      </c>
      <c r="D29" s="544"/>
      <c r="E29" s="545"/>
    </row>
    <row r="30" spans="2:5" s="73" customFormat="1" ht="18" customHeight="1">
      <c r="B30" s="539"/>
      <c r="C30" s="546" t="s">
        <v>314</v>
      </c>
      <c r="D30" s="547"/>
      <c r="E30" s="548"/>
    </row>
    <row r="31" spans="2:5" s="73" customFormat="1" ht="18" customHeight="1">
      <c r="B31" s="189" t="s">
        <v>427</v>
      </c>
      <c r="C31" s="515" t="s">
        <v>207</v>
      </c>
      <c r="D31" s="516"/>
      <c r="E31" s="517"/>
    </row>
    <row r="32" s="73" customFormat="1" ht="18" customHeight="1"/>
    <row r="33" s="73" customFormat="1" ht="18" customHeight="1">
      <c r="B33" s="73" t="s">
        <v>428</v>
      </c>
    </row>
    <row r="34" spans="2:5" s="73" customFormat="1" ht="18" customHeight="1">
      <c r="B34" s="518" t="s">
        <v>425</v>
      </c>
      <c r="C34" s="285" t="s">
        <v>488</v>
      </c>
      <c r="D34" s="190"/>
      <c r="E34" s="191"/>
    </row>
    <row r="35" spans="2:5" s="73" customFormat="1" ht="13.5">
      <c r="B35" s="519"/>
      <c r="C35" s="184" t="s">
        <v>493</v>
      </c>
      <c r="D35" s="74"/>
      <c r="E35" s="192"/>
    </row>
    <row r="36" spans="1:7" ht="19.5" customHeight="1">
      <c r="A36" s="73"/>
      <c r="B36" s="519"/>
      <c r="C36" s="184" t="s">
        <v>429</v>
      </c>
      <c r="D36" s="74"/>
      <c r="E36" s="192"/>
      <c r="F36" s="73"/>
      <c r="G36" s="73"/>
    </row>
    <row r="37" spans="1:7" ht="17.25" customHeight="1">
      <c r="A37" s="73"/>
      <c r="B37" s="519"/>
      <c r="C37" s="184" t="s">
        <v>489</v>
      </c>
      <c r="D37" s="74"/>
      <c r="E37" s="192"/>
      <c r="F37" s="73"/>
      <c r="G37" s="73"/>
    </row>
    <row r="38" spans="2:8" s="73" customFormat="1" ht="19.5" customHeight="1">
      <c r="B38" s="519"/>
      <c r="C38" s="184" t="s">
        <v>475</v>
      </c>
      <c r="D38" s="74"/>
      <c r="E38" s="192"/>
      <c r="H38" s="75"/>
    </row>
    <row r="39" spans="2:8" s="73" customFormat="1" ht="19.5" customHeight="1">
      <c r="B39" s="519"/>
      <c r="C39" s="184" t="s">
        <v>476</v>
      </c>
      <c r="D39" s="193"/>
      <c r="E39" s="194"/>
      <c r="H39" s="521"/>
    </row>
    <row r="40" spans="2:8" s="73" customFormat="1" ht="19.5" customHeight="1">
      <c r="B40" s="519"/>
      <c r="C40" s="184" t="s">
        <v>477</v>
      </c>
      <c r="D40" s="193"/>
      <c r="E40" s="194"/>
      <c r="H40" s="521"/>
    </row>
    <row r="41" spans="2:8" s="73" customFormat="1" ht="19.5" customHeight="1">
      <c r="B41" s="519"/>
      <c r="C41" s="184" t="s">
        <v>478</v>
      </c>
      <c r="D41" s="193"/>
      <c r="E41" s="194"/>
      <c r="H41" s="521"/>
    </row>
    <row r="42" spans="2:8" s="73" customFormat="1" ht="19.5" customHeight="1">
      <c r="B42" s="520"/>
      <c r="C42" s="195" t="s">
        <v>479</v>
      </c>
      <c r="D42" s="196"/>
      <c r="E42" s="197"/>
      <c r="H42" s="521"/>
    </row>
    <row r="43" spans="1:7" ht="19.5" customHeight="1">
      <c r="A43" s="73"/>
      <c r="B43" s="73"/>
      <c r="C43" s="73"/>
      <c r="D43" s="73"/>
      <c r="E43" s="73"/>
      <c r="F43" s="73"/>
      <c r="G43" s="73"/>
    </row>
    <row r="44" spans="1:7" ht="19.5" customHeight="1">
      <c r="A44" s="72" t="s">
        <v>430</v>
      </c>
      <c r="B44" s="72"/>
      <c r="C44" s="72"/>
      <c r="D44" s="72"/>
      <c r="E44" s="72"/>
      <c r="F44" s="72"/>
      <c r="G44" s="72"/>
    </row>
    <row r="45" spans="1:7" ht="19.5" customHeight="1">
      <c r="A45" s="72"/>
      <c r="B45" s="522" t="s">
        <v>200</v>
      </c>
      <c r="C45" s="523"/>
      <c r="D45" s="524"/>
      <c r="E45" s="87" t="s">
        <v>360</v>
      </c>
      <c r="F45" s="87" t="s">
        <v>369</v>
      </c>
      <c r="G45" s="87" t="s">
        <v>481</v>
      </c>
    </row>
    <row r="46" spans="1:7" ht="15.75" customHeight="1">
      <c r="A46" s="73"/>
      <c r="B46" s="525" t="s">
        <v>217</v>
      </c>
      <c r="C46" s="526"/>
      <c r="D46" s="527"/>
      <c r="E46" s="534">
        <v>2112</v>
      </c>
      <c r="F46" s="534">
        <v>2282</v>
      </c>
      <c r="G46" s="534">
        <v>2045</v>
      </c>
    </row>
    <row r="47" spans="1:7" ht="15.75" customHeight="1">
      <c r="A47" s="73"/>
      <c r="B47" s="528"/>
      <c r="C47" s="529"/>
      <c r="D47" s="530"/>
      <c r="E47" s="535"/>
      <c r="F47" s="535"/>
      <c r="G47" s="535"/>
    </row>
    <row r="48" spans="1:7" ht="15.75" customHeight="1">
      <c r="A48" s="73"/>
      <c r="B48" s="531"/>
      <c r="C48" s="532"/>
      <c r="D48" s="533"/>
      <c r="E48" s="536"/>
      <c r="F48" s="536"/>
      <c r="G48" s="536"/>
    </row>
    <row r="49" ht="19.5" customHeight="1">
      <c r="A49" s="73"/>
    </row>
  </sheetData>
  <sheetProtection/>
  <mergeCells count="38">
    <mergeCell ref="A1:G1"/>
    <mergeCell ref="A2:G3"/>
    <mergeCell ref="A5:G5"/>
    <mergeCell ref="C7:E7"/>
    <mergeCell ref="B8:B10"/>
    <mergeCell ref="C8:E8"/>
    <mergeCell ref="C9:E9"/>
    <mergeCell ref="C10:E10"/>
    <mergeCell ref="B11:B13"/>
    <mergeCell ref="C11:E11"/>
    <mergeCell ref="C12:E12"/>
    <mergeCell ref="C13:E13"/>
    <mergeCell ref="B14:B15"/>
    <mergeCell ref="C14:E15"/>
    <mergeCell ref="B18:B21"/>
    <mergeCell ref="C18:E18"/>
    <mergeCell ref="C19:E19"/>
    <mergeCell ref="C20:E20"/>
    <mergeCell ref="C21:E21"/>
    <mergeCell ref="B22:B24"/>
    <mergeCell ref="C22:E22"/>
    <mergeCell ref="C23:E23"/>
    <mergeCell ref="C24:E24"/>
    <mergeCell ref="B25:B30"/>
    <mergeCell ref="C25:E25"/>
    <mergeCell ref="C26:E26"/>
    <mergeCell ref="C27:E27"/>
    <mergeCell ref="C28:E28"/>
    <mergeCell ref="C29:E29"/>
    <mergeCell ref="C30:E30"/>
    <mergeCell ref="C31:E31"/>
    <mergeCell ref="B34:B42"/>
    <mergeCell ref="H39:H42"/>
    <mergeCell ref="B45:D45"/>
    <mergeCell ref="B46:D48"/>
    <mergeCell ref="E46:E48"/>
    <mergeCell ref="F46:F48"/>
    <mergeCell ref="G46:G48"/>
  </mergeCells>
  <printOptions/>
  <pageMargins left="0.7086614173228347" right="0.7086614173228347" top="0.7480314960629921" bottom="0.7480314960629921" header="0.31496062992125984" footer="0.31496062992125984"/>
  <pageSetup firstPageNumber="72" useFirstPageNumber="1" horizontalDpi="600" verticalDpi="600" orientation="portrait" paperSize="9" scale="76" r:id="rId1"/>
  <headerFooter>
    <oddFooter>&amp;C&amp;P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AG22"/>
  <sheetViews>
    <sheetView showGridLines="0" view="pageBreakPreview" zoomScaleNormal="115" zoomScaleSheetLayoutView="100" zoomScalePageLayoutView="0" workbookViewId="0" topLeftCell="A1">
      <selection activeCell="A2" sqref="A2"/>
    </sheetView>
  </sheetViews>
  <sheetFormatPr defaultColWidth="9.00390625" defaultRowHeight="19.5" customHeight="1"/>
  <cols>
    <col min="1" max="1" width="1.625" style="154" customWidth="1"/>
    <col min="2" max="2" width="2.625" style="154" customWidth="1"/>
    <col min="3" max="3" width="9.625" style="154" customWidth="1"/>
    <col min="4" max="4" width="7.125" style="154" customWidth="1"/>
    <col min="5" max="5" width="6.375" style="154" customWidth="1"/>
    <col min="6" max="6" width="7.125" style="154" customWidth="1"/>
    <col min="7" max="7" width="6.125" style="154" customWidth="1"/>
    <col min="8" max="8" width="5.75390625" style="154" customWidth="1"/>
    <col min="9" max="9" width="4.50390625" style="154" customWidth="1"/>
    <col min="10" max="10" width="5.75390625" style="154" customWidth="1"/>
    <col min="11" max="11" width="4.75390625" style="154" customWidth="1"/>
    <col min="12" max="12" width="5.50390625" style="154" customWidth="1"/>
    <col min="13" max="13" width="5.375" style="154" customWidth="1"/>
    <col min="14" max="33" width="5.625" style="154" customWidth="1"/>
    <col min="34" max="34" width="4.125" style="154" customWidth="1"/>
    <col min="35" max="35" width="3.875" style="154" customWidth="1"/>
    <col min="36" max="37" width="4.125" style="154" customWidth="1"/>
    <col min="38" max="16384" width="9.00390625" style="154" customWidth="1"/>
  </cols>
  <sheetData>
    <row r="1" spans="1:15" ht="19.5" customHeight="1">
      <c r="A1" s="819" t="s">
        <v>657</v>
      </c>
      <c r="B1" s="819"/>
      <c r="C1" s="819"/>
      <c r="D1" s="819"/>
      <c r="E1" s="819"/>
      <c r="F1" s="819"/>
      <c r="G1" s="819"/>
      <c r="H1" s="819"/>
      <c r="I1" s="819"/>
      <c r="J1" s="819"/>
      <c r="K1" s="819"/>
      <c r="L1" s="819"/>
      <c r="M1" s="819"/>
      <c r="N1" s="819"/>
      <c r="O1" s="819"/>
    </row>
    <row r="2" spans="2:33" s="155" customFormat="1" ht="13.5">
      <c r="B2" s="901" t="s">
        <v>83</v>
      </c>
      <c r="C2" s="904" t="s">
        <v>81</v>
      </c>
      <c r="D2" s="884" t="s">
        <v>61</v>
      </c>
      <c r="E2" s="885"/>
      <c r="F2" s="885" t="s">
        <v>542</v>
      </c>
      <c r="G2" s="885"/>
      <c r="H2" s="906" t="s">
        <v>62</v>
      </c>
      <c r="I2" s="907"/>
      <c r="J2" s="885" t="s">
        <v>545</v>
      </c>
      <c r="K2" s="885"/>
      <c r="L2" s="885" t="s">
        <v>546</v>
      </c>
      <c r="M2" s="885"/>
      <c r="N2" s="885" t="s">
        <v>559</v>
      </c>
      <c r="O2" s="885"/>
      <c r="P2" s="885"/>
      <c r="Q2" s="885"/>
      <c r="R2" s="885"/>
      <c r="S2" s="885"/>
      <c r="T2" s="885"/>
      <c r="U2" s="885"/>
      <c r="V2" s="885"/>
      <c r="W2" s="885"/>
      <c r="X2" s="885"/>
      <c r="Y2" s="885"/>
      <c r="Z2" s="885"/>
      <c r="AA2" s="885"/>
      <c r="AB2" s="885"/>
      <c r="AC2" s="885"/>
      <c r="AD2" s="885"/>
      <c r="AE2" s="885"/>
      <c r="AF2" s="885"/>
      <c r="AG2" s="890"/>
    </row>
    <row r="3" spans="2:33" s="155" customFormat="1" ht="30" customHeight="1">
      <c r="B3" s="902"/>
      <c r="C3" s="905"/>
      <c r="D3" s="886"/>
      <c r="E3" s="887"/>
      <c r="F3" s="887"/>
      <c r="G3" s="887"/>
      <c r="H3" s="908"/>
      <c r="I3" s="909"/>
      <c r="J3" s="887"/>
      <c r="K3" s="887"/>
      <c r="L3" s="887"/>
      <c r="M3" s="887"/>
      <c r="N3" s="887" t="s">
        <v>109</v>
      </c>
      <c r="O3" s="887"/>
      <c r="P3" s="887" t="s">
        <v>560</v>
      </c>
      <c r="Q3" s="887"/>
      <c r="R3" s="887" t="s">
        <v>110</v>
      </c>
      <c r="S3" s="887"/>
      <c r="T3" s="910" t="s">
        <v>561</v>
      </c>
      <c r="U3" s="910"/>
      <c r="V3" s="911" t="s">
        <v>111</v>
      </c>
      <c r="W3" s="912"/>
      <c r="X3" s="887" t="s">
        <v>562</v>
      </c>
      <c r="Y3" s="887"/>
      <c r="Z3" s="887" t="s">
        <v>112</v>
      </c>
      <c r="AA3" s="887"/>
      <c r="AB3" s="887" t="s">
        <v>90</v>
      </c>
      <c r="AC3" s="887"/>
      <c r="AD3" s="887" t="s">
        <v>82</v>
      </c>
      <c r="AE3" s="887"/>
      <c r="AF3" s="887" t="s">
        <v>108</v>
      </c>
      <c r="AG3" s="891"/>
    </row>
    <row r="4" spans="2:33" s="155" customFormat="1" ht="46.5" customHeight="1">
      <c r="B4" s="903"/>
      <c r="C4" s="897"/>
      <c r="D4" s="163" t="s">
        <v>552</v>
      </c>
      <c r="E4" s="164" t="s">
        <v>553</v>
      </c>
      <c r="F4" s="163" t="s">
        <v>552</v>
      </c>
      <c r="G4" s="164" t="s">
        <v>553</v>
      </c>
      <c r="H4" s="163" t="s">
        <v>552</v>
      </c>
      <c r="I4" s="164" t="s">
        <v>553</v>
      </c>
      <c r="J4" s="163" t="s">
        <v>552</v>
      </c>
      <c r="K4" s="164" t="s">
        <v>553</v>
      </c>
      <c r="L4" s="163" t="s">
        <v>552</v>
      </c>
      <c r="M4" s="164" t="s">
        <v>553</v>
      </c>
      <c r="N4" s="163" t="s">
        <v>552</v>
      </c>
      <c r="O4" s="164" t="s">
        <v>553</v>
      </c>
      <c r="P4" s="164" t="s">
        <v>552</v>
      </c>
      <c r="Q4" s="164" t="s">
        <v>553</v>
      </c>
      <c r="R4" s="164" t="s">
        <v>639</v>
      </c>
      <c r="S4" s="164" t="s">
        <v>553</v>
      </c>
      <c r="T4" s="163" t="s">
        <v>552</v>
      </c>
      <c r="U4" s="164" t="s">
        <v>553</v>
      </c>
      <c r="V4" s="163" t="s">
        <v>552</v>
      </c>
      <c r="W4" s="164" t="s">
        <v>553</v>
      </c>
      <c r="X4" s="163" t="s">
        <v>552</v>
      </c>
      <c r="Y4" s="164" t="s">
        <v>553</v>
      </c>
      <c r="Z4" s="163" t="s">
        <v>552</v>
      </c>
      <c r="AA4" s="164" t="s">
        <v>553</v>
      </c>
      <c r="AB4" s="163" t="s">
        <v>552</v>
      </c>
      <c r="AC4" s="164" t="s">
        <v>553</v>
      </c>
      <c r="AD4" s="163" t="s">
        <v>552</v>
      </c>
      <c r="AE4" s="164" t="s">
        <v>553</v>
      </c>
      <c r="AF4" s="163" t="s">
        <v>552</v>
      </c>
      <c r="AG4" s="165" t="s">
        <v>553</v>
      </c>
    </row>
    <row r="5" spans="2:33" s="155" customFormat="1" ht="18.75" customHeight="1">
      <c r="B5" s="892" t="s">
        <v>77</v>
      </c>
      <c r="C5" s="161" t="s">
        <v>215</v>
      </c>
      <c r="D5" s="387">
        <v>65</v>
      </c>
      <c r="E5" s="388">
        <v>66</v>
      </c>
      <c r="F5" s="388">
        <v>59</v>
      </c>
      <c r="G5" s="388">
        <v>65</v>
      </c>
      <c r="H5" s="388">
        <v>6</v>
      </c>
      <c r="I5" s="388">
        <v>1</v>
      </c>
      <c r="J5" s="388">
        <f>+N5+P5+R5+T5+V5+X5+Z5+AB5+AD5+AF5</f>
        <v>5</v>
      </c>
      <c r="K5" s="388">
        <f>+O5+Q5+S5+U5+W5+Y5+AA5+AC5+AE5+AG5</f>
        <v>1</v>
      </c>
      <c r="L5" s="399">
        <f>J5/H5*100</f>
        <v>83.33333333333334</v>
      </c>
      <c r="M5" s="389">
        <f aca="true" t="shared" si="0" ref="L5:M21">K5/I5*100</f>
        <v>100</v>
      </c>
      <c r="N5" s="388">
        <v>0</v>
      </c>
      <c r="O5" s="388">
        <v>0</v>
      </c>
      <c r="P5" s="388">
        <v>0</v>
      </c>
      <c r="Q5" s="388">
        <v>0</v>
      </c>
      <c r="R5" s="388">
        <v>2</v>
      </c>
      <c r="S5" s="388">
        <v>1</v>
      </c>
      <c r="T5" s="388">
        <v>1</v>
      </c>
      <c r="U5" s="388">
        <v>0</v>
      </c>
      <c r="V5" s="388">
        <v>1</v>
      </c>
      <c r="W5" s="388">
        <v>0</v>
      </c>
      <c r="X5" s="388">
        <v>0</v>
      </c>
      <c r="Y5" s="388">
        <v>0</v>
      </c>
      <c r="Z5" s="388">
        <v>1</v>
      </c>
      <c r="AA5" s="388">
        <v>0</v>
      </c>
      <c r="AB5" s="388">
        <v>0</v>
      </c>
      <c r="AC5" s="388">
        <v>0</v>
      </c>
      <c r="AD5" s="388">
        <v>0</v>
      </c>
      <c r="AE5" s="388">
        <v>0</v>
      </c>
      <c r="AF5" s="388">
        <v>0</v>
      </c>
      <c r="AG5" s="390">
        <v>0</v>
      </c>
    </row>
    <row r="6" spans="2:33" s="155" customFormat="1" ht="18.75" customHeight="1">
      <c r="B6" s="893"/>
      <c r="C6" s="162" t="s">
        <v>539</v>
      </c>
      <c r="D6" s="405">
        <v>67</v>
      </c>
      <c r="E6" s="392">
        <v>80</v>
      </c>
      <c r="F6" s="392">
        <v>66</v>
      </c>
      <c r="G6" s="392">
        <v>77</v>
      </c>
      <c r="H6" s="392">
        <v>1</v>
      </c>
      <c r="I6" s="392">
        <v>3</v>
      </c>
      <c r="J6" s="392">
        <f aca="true" t="shared" si="1" ref="J6:K11">+N6+P6+R6+T6+V6+X6+Z6+AB6+AD6+AF6</f>
        <v>1</v>
      </c>
      <c r="K6" s="392">
        <f t="shared" si="1"/>
        <v>1</v>
      </c>
      <c r="L6" s="389">
        <f>J6/H6*100</f>
        <v>100</v>
      </c>
      <c r="M6" s="389">
        <f t="shared" si="0"/>
        <v>33.33333333333333</v>
      </c>
      <c r="N6" s="392">
        <v>0</v>
      </c>
      <c r="O6" s="392">
        <v>0</v>
      </c>
      <c r="P6" s="392">
        <v>0</v>
      </c>
      <c r="Q6" s="392">
        <v>0</v>
      </c>
      <c r="R6" s="392">
        <v>1</v>
      </c>
      <c r="S6" s="392">
        <v>1</v>
      </c>
      <c r="T6" s="392">
        <v>0</v>
      </c>
      <c r="U6" s="392">
        <v>0</v>
      </c>
      <c r="V6" s="392">
        <v>0</v>
      </c>
      <c r="W6" s="392">
        <v>0</v>
      </c>
      <c r="X6" s="392">
        <v>0</v>
      </c>
      <c r="Y6" s="392">
        <v>0</v>
      </c>
      <c r="Z6" s="392">
        <v>0</v>
      </c>
      <c r="AA6" s="392">
        <v>0</v>
      </c>
      <c r="AB6" s="392">
        <v>0</v>
      </c>
      <c r="AC6" s="392">
        <v>0</v>
      </c>
      <c r="AD6" s="392">
        <v>0</v>
      </c>
      <c r="AE6" s="392">
        <v>0</v>
      </c>
      <c r="AF6" s="392">
        <v>0</v>
      </c>
      <c r="AG6" s="393">
        <v>0</v>
      </c>
    </row>
    <row r="7" spans="2:33" s="155" customFormat="1" ht="18.75" customHeight="1">
      <c r="B7" s="894"/>
      <c r="C7" s="162" t="s">
        <v>540</v>
      </c>
      <c r="D7" s="405">
        <v>66</v>
      </c>
      <c r="E7" s="392">
        <v>65</v>
      </c>
      <c r="F7" s="392">
        <v>63</v>
      </c>
      <c r="G7" s="392">
        <v>61</v>
      </c>
      <c r="H7" s="392">
        <v>3</v>
      </c>
      <c r="I7" s="392">
        <v>4</v>
      </c>
      <c r="J7" s="392">
        <f t="shared" si="1"/>
        <v>1</v>
      </c>
      <c r="K7" s="392">
        <f t="shared" si="1"/>
        <v>2</v>
      </c>
      <c r="L7" s="389">
        <f>J7/H7*100</f>
        <v>33.33333333333333</v>
      </c>
      <c r="M7" s="389">
        <f t="shared" si="0"/>
        <v>50</v>
      </c>
      <c r="N7" s="392">
        <v>0</v>
      </c>
      <c r="O7" s="392">
        <v>0</v>
      </c>
      <c r="P7" s="392">
        <v>0</v>
      </c>
      <c r="Q7" s="392">
        <v>0</v>
      </c>
      <c r="R7" s="392">
        <v>0</v>
      </c>
      <c r="S7" s="392">
        <v>1</v>
      </c>
      <c r="T7" s="392">
        <v>0</v>
      </c>
      <c r="U7" s="392">
        <v>0</v>
      </c>
      <c r="V7" s="392">
        <v>0</v>
      </c>
      <c r="W7" s="392">
        <v>0</v>
      </c>
      <c r="X7" s="392">
        <v>0</v>
      </c>
      <c r="Y7" s="392">
        <v>0</v>
      </c>
      <c r="Z7" s="392">
        <v>0</v>
      </c>
      <c r="AA7" s="392">
        <v>1</v>
      </c>
      <c r="AB7" s="392">
        <v>0</v>
      </c>
      <c r="AC7" s="392">
        <v>0</v>
      </c>
      <c r="AD7" s="392">
        <v>1</v>
      </c>
      <c r="AE7" s="392">
        <v>0</v>
      </c>
      <c r="AF7" s="392">
        <v>0</v>
      </c>
      <c r="AG7" s="393">
        <v>0</v>
      </c>
    </row>
    <row r="8" spans="2:33" s="155" customFormat="1" ht="18.75" customHeight="1">
      <c r="B8" s="894"/>
      <c r="C8" s="162" t="s">
        <v>541</v>
      </c>
      <c r="D8" s="405">
        <v>442</v>
      </c>
      <c r="E8" s="392">
        <v>65</v>
      </c>
      <c r="F8" s="392">
        <v>412</v>
      </c>
      <c r="G8" s="392">
        <v>64</v>
      </c>
      <c r="H8" s="392">
        <v>30</v>
      </c>
      <c r="I8" s="392">
        <v>1</v>
      </c>
      <c r="J8" s="392">
        <f t="shared" si="1"/>
        <v>22</v>
      </c>
      <c r="K8" s="392">
        <f t="shared" si="1"/>
        <v>1</v>
      </c>
      <c r="L8" s="389">
        <f>J8/H8*100</f>
        <v>73.33333333333333</v>
      </c>
      <c r="M8" s="389">
        <f t="shared" si="0"/>
        <v>100</v>
      </c>
      <c r="N8" s="392">
        <v>1</v>
      </c>
      <c r="O8" s="392">
        <v>0</v>
      </c>
      <c r="P8" s="392">
        <v>0</v>
      </c>
      <c r="Q8" s="392">
        <v>0</v>
      </c>
      <c r="R8" s="392">
        <v>8</v>
      </c>
      <c r="S8" s="392">
        <v>0</v>
      </c>
      <c r="T8" s="392">
        <v>1</v>
      </c>
      <c r="U8" s="392">
        <v>0</v>
      </c>
      <c r="V8" s="392">
        <v>1</v>
      </c>
      <c r="W8" s="392">
        <v>0</v>
      </c>
      <c r="X8" s="392">
        <v>0</v>
      </c>
      <c r="Y8" s="392">
        <v>0</v>
      </c>
      <c r="Z8" s="392">
        <v>5</v>
      </c>
      <c r="AA8" s="392">
        <v>1</v>
      </c>
      <c r="AB8" s="392">
        <v>0</v>
      </c>
      <c r="AC8" s="392">
        <v>0</v>
      </c>
      <c r="AD8" s="392">
        <v>6</v>
      </c>
      <c r="AE8" s="392">
        <v>0</v>
      </c>
      <c r="AF8" s="392">
        <v>0</v>
      </c>
      <c r="AG8" s="393">
        <v>0</v>
      </c>
    </row>
    <row r="9" spans="2:33" s="155" customFormat="1" ht="18.75" customHeight="1">
      <c r="B9" s="894"/>
      <c r="C9" s="162" t="s">
        <v>536</v>
      </c>
      <c r="D9" s="405">
        <v>949</v>
      </c>
      <c r="E9" s="392">
        <v>93</v>
      </c>
      <c r="F9" s="392">
        <v>897</v>
      </c>
      <c r="G9" s="392">
        <v>86</v>
      </c>
      <c r="H9" s="392">
        <v>52</v>
      </c>
      <c r="I9" s="392">
        <v>7</v>
      </c>
      <c r="J9" s="392">
        <f t="shared" si="1"/>
        <v>36</v>
      </c>
      <c r="K9" s="392">
        <f t="shared" si="1"/>
        <v>6</v>
      </c>
      <c r="L9" s="389">
        <f t="shared" si="0"/>
        <v>69.23076923076923</v>
      </c>
      <c r="M9" s="389">
        <f t="shared" si="0"/>
        <v>85.71428571428571</v>
      </c>
      <c r="N9" s="392">
        <v>2</v>
      </c>
      <c r="O9" s="392">
        <v>0</v>
      </c>
      <c r="P9" s="392">
        <v>0</v>
      </c>
      <c r="Q9" s="392">
        <v>0</v>
      </c>
      <c r="R9" s="392">
        <v>24</v>
      </c>
      <c r="S9" s="392">
        <v>4</v>
      </c>
      <c r="T9" s="392">
        <v>4</v>
      </c>
      <c r="U9" s="392">
        <v>1</v>
      </c>
      <c r="V9" s="392">
        <v>0</v>
      </c>
      <c r="W9" s="392">
        <v>0</v>
      </c>
      <c r="X9" s="392">
        <v>0</v>
      </c>
      <c r="Y9" s="392">
        <v>0</v>
      </c>
      <c r="Z9" s="392">
        <v>3</v>
      </c>
      <c r="AA9" s="392">
        <v>0</v>
      </c>
      <c r="AB9" s="392">
        <v>0</v>
      </c>
      <c r="AC9" s="392">
        <v>0</v>
      </c>
      <c r="AD9" s="392">
        <v>3</v>
      </c>
      <c r="AE9" s="392">
        <v>1</v>
      </c>
      <c r="AF9" s="392">
        <v>0</v>
      </c>
      <c r="AG9" s="393">
        <v>0</v>
      </c>
    </row>
    <row r="10" spans="2:33" s="155" customFormat="1" ht="18.75" customHeight="1">
      <c r="B10" s="894"/>
      <c r="C10" s="162" t="s">
        <v>537</v>
      </c>
      <c r="D10" s="405">
        <v>3231</v>
      </c>
      <c r="E10" s="392">
        <v>172</v>
      </c>
      <c r="F10" s="392">
        <v>2976</v>
      </c>
      <c r="G10" s="392">
        <v>160</v>
      </c>
      <c r="H10" s="392">
        <v>255</v>
      </c>
      <c r="I10" s="392">
        <v>12</v>
      </c>
      <c r="J10" s="392">
        <f t="shared" si="1"/>
        <v>190</v>
      </c>
      <c r="K10" s="392">
        <f t="shared" si="1"/>
        <v>7</v>
      </c>
      <c r="L10" s="389">
        <f>J10/H10*100</f>
        <v>74.50980392156863</v>
      </c>
      <c r="M10" s="389">
        <f t="shared" si="0"/>
        <v>58.333333333333336</v>
      </c>
      <c r="N10" s="392">
        <v>12</v>
      </c>
      <c r="O10" s="392">
        <v>0</v>
      </c>
      <c r="P10" s="392">
        <v>2</v>
      </c>
      <c r="Q10" s="392">
        <v>0</v>
      </c>
      <c r="R10" s="392">
        <v>95</v>
      </c>
      <c r="S10" s="392">
        <v>5</v>
      </c>
      <c r="T10" s="392">
        <v>12</v>
      </c>
      <c r="U10" s="392">
        <v>0</v>
      </c>
      <c r="V10" s="392">
        <v>15</v>
      </c>
      <c r="W10" s="392">
        <v>0</v>
      </c>
      <c r="X10" s="392">
        <v>1</v>
      </c>
      <c r="Y10" s="392">
        <v>0</v>
      </c>
      <c r="Z10" s="392">
        <v>19</v>
      </c>
      <c r="AA10" s="392">
        <v>1</v>
      </c>
      <c r="AB10" s="392">
        <v>4</v>
      </c>
      <c r="AC10" s="392">
        <v>0</v>
      </c>
      <c r="AD10" s="392">
        <v>30</v>
      </c>
      <c r="AE10" s="392">
        <v>1</v>
      </c>
      <c r="AF10" s="392">
        <v>0</v>
      </c>
      <c r="AG10" s="393">
        <v>0</v>
      </c>
    </row>
    <row r="11" spans="2:33" s="155" customFormat="1" ht="18.75" customHeight="1">
      <c r="B11" s="894"/>
      <c r="C11" s="162" t="s">
        <v>558</v>
      </c>
      <c r="D11" s="405">
        <v>0</v>
      </c>
      <c r="E11" s="392">
        <v>334</v>
      </c>
      <c r="F11" s="392">
        <f>D11-H11</f>
        <v>0</v>
      </c>
      <c r="G11" s="392">
        <v>294</v>
      </c>
      <c r="H11" s="392">
        <v>0</v>
      </c>
      <c r="I11" s="392">
        <v>40</v>
      </c>
      <c r="J11" s="392">
        <f t="shared" si="1"/>
        <v>0</v>
      </c>
      <c r="K11" s="392">
        <f t="shared" si="1"/>
        <v>26</v>
      </c>
      <c r="L11" s="406">
        <v>0</v>
      </c>
      <c r="M11" s="389">
        <f t="shared" si="0"/>
        <v>65</v>
      </c>
      <c r="N11" s="392">
        <v>0</v>
      </c>
      <c r="O11" s="392">
        <v>1</v>
      </c>
      <c r="P11" s="392">
        <v>0</v>
      </c>
      <c r="Q11" s="392">
        <v>0</v>
      </c>
      <c r="R11" s="392">
        <v>0</v>
      </c>
      <c r="S11" s="392">
        <v>17</v>
      </c>
      <c r="T11" s="392">
        <v>0</v>
      </c>
      <c r="U11" s="392">
        <v>1</v>
      </c>
      <c r="V11" s="392">
        <v>0</v>
      </c>
      <c r="W11" s="392">
        <v>0</v>
      </c>
      <c r="X11" s="392">
        <v>0</v>
      </c>
      <c r="Y11" s="392">
        <v>0</v>
      </c>
      <c r="Z11" s="392">
        <v>0</v>
      </c>
      <c r="AA11" s="392">
        <v>2</v>
      </c>
      <c r="AB11" s="392">
        <v>0</v>
      </c>
      <c r="AC11" s="392">
        <v>2</v>
      </c>
      <c r="AD11" s="392">
        <v>0</v>
      </c>
      <c r="AE11" s="392">
        <v>3</v>
      </c>
      <c r="AF11" s="392">
        <v>0</v>
      </c>
      <c r="AG11" s="393">
        <v>0</v>
      </c>
    </row>
    <row r="12" spans="2:33" s="155" customFormat="1" ht="18.75" customHeight="1">
      <c r="B12" s="895"/>
      <c r="C12" s="156" t="s">
        <v>78</v>
      </c>
      <c r="D12" s="395">
        <f aca="true" t="shared" si="2" ref="D12:K12">SUM(D5:D11)</f>
        <v>4820</v>
      </c>
      <c r="E12" s="397">
        <f t="shared" si="2"/>
        <v>875</v>
      </c>
      <c r="F12" s="397">
        <f t="shared" si="2"/>
        <v>4473</v>
      </c>
      <c r="G12" s="397">
        <f t="shared" si="2"/>
        <v>807</v>
      </c>
      <c r="H12" s="397">
        <f>SUM(H5:H11)</f>
        <v>347</v>
      </c>
      <c r="I12" s="397">
        <f>SUM(I5:I11)</f>
        <v>68</v>
      </c>
      <c r="J12" s="397">
        <f t="shared" si="2"/>
        <v>255</v>
      </c>
      <c r="K12" s="397">
        <f t="shared" si="2"/>
        <v>44</v>
      </c>
      <c r="L12" s="396">
        <f aca="true" t="shared" si="3" ref="L12:L18">J12/H12*100</f>
        <v>73.48703170028818</v>
      </c>
      <c r="M12" s="396">
        <f t="shared" si="0"/>
        <v>64.70588235294117</v>
      </c>
      <c r="N12" s="397">
        <f aca="true" t="shared" si="4" ref="N12:AG12">SUM(N5:N11)</f>
        <v>15</v>
      </c>
      <c r="O12" s="397">
        <f t="shared" si="4"/>
        <v>1</v>
      </c>
      <c r="P12" s="397">
        <f t="shared" si="4"/>
        <v>2</v>
      </c>
      <c r="Q12" s="397">
        <f t="shared" si="4"/>
        <v>0</v>
      </c>
      <c r="R12" s="397">
        <f t="shared" si="4"/>
        <v>130</v>
      </c>
      <c r="S12" s="397">
        <f t="shared" si="4"/>
        <v>29</v>
      </c>
      <c r="T12" s="397">
        <f t="shared" si="4"/>
        <v>18</v>
      </c>
      <c r="U12" s="397">
        <f>SUM(U5:U11)</f>
        <v>2</v>
      </c>
      <c r="V12" s="397">
        <f t="shared" si="4"/>
        <v>17</v>
      </c>
      <c r="W12" s="397">
        <f t="shared" si="4"/>
        <v>0</v>
      </c>
      <c r="X12" s="397">
        <f t="shared" si="4"/>
        <v>1</v>
      </c>
      <c r="Y12" s="397">
        <f t="shared" si="4"/>
        <v>0</v>
      </c>
      <c r="Z12" s="397">
        <f t="shared" si="4"/>
        <v>28</v>
      </c>
      <c r="AA12" s="397">
        <f>SUM(AA5:AA11)</f>
        <v>5</v>
      </c>
      <c r="AB12" s="397">
        <f t="shared" si="4"/>
        <v>4</v>
      </c>
      <c r="AC12" s="397">
        <f>SUM(AC5:AC11)</f>
        <v>2</v>
      </c>
      <c r="AD12" s="397">
        <f t="shared" si="4"/>
        <v>40</v>
      </c>
      <c r="AE12" s="397">
        <f t="shared" si="4"/>
        <v>5</v>
      </c>
      <c r="AF12" s="397">
        <f t="shared" si="4"/>
        <v>0</v>
      </c>
      <c r="AG12" s="398">
        <f t="shared" si="4"/>
        <v>0</v>
      </c>
    </row>
    <row r="13" spans="2:33" s="155" customFormat="1" ht="18.75" customHeight="1">
      <c r="B13" s="892" t="s">
        <v>57</v>
      </c>
      <c r="C13" s="161" t="s">
        <v>215</v>
      </c>
      <c r="D13" s="387">
        <v>357</v>
      </c>
      <c r="E13" s="388">
        <v>427</v>
      </c>
      <c r="F13" s="388">
        <v>339</v>
      </c>
      <c r="G13" s="388">
        <v>407</v>
      </c>
      <c r="H13" s="388">
        <v>18</v>
      </c>
      <c r="I13" s="388">
        <v>20</v>
      </c>
      <c r="J13" s="388">
        <f>+N13+P13+R13+T13+V13+X13+Z13+AB13+AD13+AF13</f>
        <v>13</v>
      </c>
      <c r="K13" s="388">
        <f>+O13+Q13+S13+U13+W13+Y13+AA13+AC13+AE13+AG13</f>
        <v>13</v>
      </c>
      <c r="L13" s="399">
        <f t="shared" si="3"/>
        <v>72.22222222222221</v>
      </c>
      <c r="M13" s="399">
        <f t="shared" si="0"/>
        <v>65</v>
      </c>
      <c r="N13" s="392">
        <v>0</v>
      </c>
      <c r="O13" s="392">
        <v>0</v>
      </c>
      <c r="P13" s="388">
        <v>0</v>
      </c>
      <c r="Q13" s="388">
        <v>0</v>
      </c>
      <c r="R13" s="388">
        <v>0</v>
      </c>
      <c r="S13" s="388">
        <v>4</v>
      </c>
      <c r="T13" s="388">
        <v>2</v>
      </c>
      <c r="U13" s="388">
        <v>0</v>
      </c>
      <c r="V13" s="388">
        <v>2</v>
      </c>
      <c r="W13" s="388">
        <v>1</v>
      </c>
      <c r="X13" s="388">
        <v>0</v>
      </c>
      <c r="Y13" s="388">
        <v>0</v>
      </c>
      <c r="Z13" s="388">
        <v>4</v>
      </c>
      <c r="AA13" s="392">
        <v>4</v>
      </c>
      <c r="AB13" s="388">
        <v>1</v>
      </c>
      <c r="AC13" s="392">
        <v>1</v>
      </c>
      <c r="AD13" s="388">
        <v>4</v>
      </c>
      <c r="AE13" s="388">
        <v>3</v>
      </c>
      <c r="AF13" s="388">
        <v>0</v>
      </c>
      <c r="AG13" s="390">
        <v>0</v>
      </c>
    </row>
    <row r="14" spans="2:33" s="155" customFormat="1" ht="18.75" customHeight="1">
      <c r="B14" s="893"/>
      <c r="C14" s="162" t="s">
        <v>563</v>
      </c>
      <c r="D14" s="405">
        <v>408</v>
      </c>
      <c r="E14" s="392">
        <v>319</v>
      </c>
      <c r="F14" s="392">
        <v>384</v>
      </c>
      <c r="G14" s="392">
        <v>306</v>
      </c>
      <c r="H14" s="392">
        <v>24</v>
      </c>
      <c r="I14" s="392">
        <v>13</v>
      </c>
      <c r="J14" s="392">
        <f aca="true" t="shared" si="5" ref="J14:K19">+N14+P14+R14+T14+V14+X14+Z14+AB14+AD14+AF14</f>
        <v>14</v>
      </c>
      <c r="K14" s="392">
        <f t="shared" si="5"/>
        <v>9</v>
      </c>
      <c r="L14" s="389">
        <f t="shared" si="3"/>
        <v>58.333333333333336</v>
      </c>
      <c r="M14" s="389">
        <f t="shared" si="0"/>
        <v>69.23076923076923</v>
      </c>
      <c r="N14" s="392">
        <v>0</v>
      </c>
      <c r="O14" s="392">
        <v>0</v>
      </c>
      <c r="P14" s="392">
        <v>0</v>
      </c>
      <c r="Q14" s="392">
        <v>0</v>
      </c>
      <c r="R14" s="392">
        <v>4</v>
      </c>
      <c r="S14" s="392">
        <v>2</v>
      </c>
      <c r="T14" s="392">
        <v>0</v>
      </c>
      <c r="U14" s="392">
        <v>0</v>
      </c>
      <c r="V14" s="392">
        <v>0</v>
      </c>
      <c r="W14" s="392">
        <v>1</v>
      </c>
      <c r="X14" s="392">
        <v>1</v>
      </c>
      <c r="Y14" s="392">
        <v>1</v>
      </c>
      <c r="Z14" s="392">
        <v>3</v>
      </c>
      <c r="AA14" s="392">
        <v>2</v>
      </c>
      <c r="AB14" s="392">
        <v>0</v>
      </c>
      <c r="AC14" s="392">
        <v>2</v>
      </c>
      <c r="AD14" s="392">
        <v>6</v>
      </c>
      <c r="AE14" s="392">
        <v>1</v>
      </c>
      <c r="AF14" s="392">
        <v>0</v>
      </c>
      <c r="AG14" s="393">
        <v>0</v>
      </c>
    </row>
    <row r="15" spans="2:33" s="155" customFormat="1" ht="18.75" customHeight="1">
      <c r="B15" s="894"/>
      <c r="C15" s="162" t="s">
        <v>564</v>
      </c>
      <c r="D15" s="405">
        <v>322</v>
      </c>
      <c r="E15" s="392">
        <v>271</v>
      </c>
      <c r="F15" s="392">
        <v>304</v>
      </c>
      <c r="G15" s="392">
        <v>254</v>
      </c>
      <c r="H15" s="392">
        <v>18</v>
      </c>
      <c r="I15" s="392">
        <v>17</v>
      </c>
      <c r="J15" s="392">
        <f t="shared" si="5"/>
        <v>15</v>
      </c>
      <c r="K15" s="392">
        <f t="shared" si="5"/>
        <v>10</v>
      </c>
      <c r="L15" s="389">
        <f t="shared" si="3"/>
        <v>83.33333333333334</v>
      </c>
      <c r="M15" s="389">
        <f t="shared" si="0"/>
        <v>58.82352941176471</v>
      </c>
      <c r="N15" s="392">
        <v>1</v>
      </c>
      <c r="O15" s="392">
        <v>1</v>
      </c>
      <c r="P15" s="392">
        <v>0</v>
      </c>
      <c r="Q15" s="392">
        <v>0</v>
      </c>
      <c r="R15" s="392">
        <v>4</v>
      </c>
      <c r="S15" s="392">
        <v>2</v>
      </c>
      <c r="T15" s="392">
        <v>2</v>
      </c>
      <c r="U15" s="392">
        <v>0</v>
      </c>
      <c r="V15" s="392">
        <v>2</v>
      </c>
      <c r="W15" s="392">
        <v>0</v>
      </c>
      <c r="X15" s="392">
        <v>0</v>
      </c>
      <c r="Y15" s="392">
        <v>0</v>
      </c>
      <c r="Z15" s="392">
        <v>4</v>
      </c>
      <c r="AA15" s="392">
        <v>4</v>
      </c>
      <c r="AB15" s="392">
        <v>0</v>
      </c>
      <c r="AC15" s="392">
        <v>0</v>
      </c>
      <c r="AD15" s="392">
        <v>2</v>
      </c>
      <c r="AE15" s="392">
        <v>3</v>
      </c>
      <c r="AF15" s="392">
        <v>0</v>
      </c>
      <c r="AG15" s="393">
        <v>0</v>
      </c>
    </row>
    <row r="16" spans="2:33" s="155" customFormat="1" ht="18.75" customHeight="1">
      <c r="B16" s="894"/>
      <c r="C16" s="162" t="s">
        <v>565</v>
      </c>
      <c r="D16" s="405">
        <v>1714</v>
      </c>
      <c r="E16" s="392">
        <v>292</v>
      </c>
      <c r="F16" s="392">
        <v>1646</v>
      </c>
      <c r="G16" s="392">
        <v>270</v>
      </c>
      <c r="H16" s="392">
        <v>68</v>
      </c>
      <c r="I16" s="392">
        <v>22</v>
      </c>
      <c r="J16" s="392">
        <f t="shared" si="5"/>
        <v>58</v>
      </c>
      <c r="K16" s="392">
        <f t="shared" si="5"/>
        <v>19</v>
      </c>
      <c r="L16" s="389">
        <f t="shared" si="3"/>
        <v>85.29411764705883</v>
      </c>
      <c r="M16" s="389">
        <f t="shared" si="0"/>
        <v>86.36363636363636</v>
      </c>
      <c r="N16" s="392">
        <v>0</v>
      </c>
      <c r="O16" s="392">
        <v>1</v>
      </c>
      <c r="P16" s="392">
        <v>0</v>
      </c>
      <c r="Q16" s="392">
        <v>0</v>
      </c>
      <c r="R16" s="392">
        <v>15</v>
      </c>
      <c r="S16" s="392">
        <v>6</v>
      </c>
      <c r="T16" s="392">
        <v>4</v>
      </c>
      <c r="U16" s="392">
        <v>2</v>
      </c>
      <c r="V16" s="392">
        <v>4</v>
      </c>
      <c r="W16" s="392">
        <v>1</v>
      </c>
      <c r="X16" s="392">
        <v>0</v>
      </c>
      <c r="Y16" s="392">
        <v>0</v>
      </c>
      <c r="Z16" s="392">
        <v>9</v>
      </c>
      <c r="AA16" s="392">
        <v>5</v>
      </c>
      <c r="AB16" s="392">
        <v>7</v>
      </c>
      <c r="AC16" s="392">
        <v>1</v>
      </c>
      <c r="AD16" s="392">
        <v>19</v>
      </c>
      <c r="AE16" s="392">
        <v>3</v>
      </c>
      <c r="AF16" s="392">
        <v>0</v>
      </c>
      <c r="AG16" s="393">
        <v>0</v>
      </c>
    </row>
    <row r="17" spans="2:33" s="155" customFormat="1" ht="18.75" customHeight="1">
      <c r="B17" s="894"/>
      <c r="C17" s="162" t="s">
        <v>566</v>
      </c>
      <c r="D17" s="405">
        <v>2698</v>
      </c>
      <c r="E17" s="392">
        <v>294</v>
      </c>
      <c r="F17" s="392">
        <v>2577</v>
      </c>
      <c r="G17" s="392">
        <v>278</v>
      </c>
      <c r="H17" s="392">
        <v>121</v>
      </c>
      <c r="I17" s="392">
        <v>16</v>
      </c>
      <c r="J17" s="392">
        <f t="shared" si="5"/>
        <v>99</v>
      </c>
      <c r="K17" s="392">
        <f t="shared" si="5"/>
        <v>9</v>
      </c>
      <c r="L17" s="389">
        <f t="shared" si="3"/>
        <v>81.81818181818183</v>
      </c>
      <c r="M17" s="389">
        <f t="shared" si="0"/>
        <v>56.25</v>
      </c>
      <c r="N17" s="392">
        <v>2</v>
      </c>
      <c r="O17" s="392">
        <v>0</v>
      </c>
      <c r="P17" s="392">
        <v>0</v>
      </c>
      <c r="Q17" s="392">
        <v>0</v>
      </c>
      <c r="R17" s="392">
        <v>28</v>
      </c>
      <c r="S17" s="392">
        <v>1</v>
      </c>
      <c r="T17" s="392">
        <v>12</v>
      </c>
      <c r="U17" s="392">
        <v>0</v>
      </c>
      <c r="V17" s="392">
        <v>12</v>
      </c>
      <c r="W17" s="392">
        <v>1</v>
      </c>
      <c r="X17" s="392">
        <v>0</v>
      </c>
      <c r="Y17" s="392">
        <v>0</v>
      </c>
      <c r="Z17" s="392">
        <v>13</v>
      </c>
      <c r="AA17" s="392">
        <v>3</v>
      </c>
      <c r="AB17" s="392">
        <v>5</v>
      </c>
      <c r="AC17" s="392">
        <v>0</v>
      </c>
      <c r="AD17" s="392">
        <v>27</v>
      </c>
      <c r="AE17" s="392">
        <v>4</v>
      </c>
      <c r="AF17" s="392">
        <v>0</v>
      </c>
      <c r="AG17" s="393">
        <v>0</v>
      </c>
    </row>
    <row r="18" spans="2:33" s="155" customFormat="1" ht="18.75" customHeight="1">
      <c r="B18" s="894"/>
      <c r="C18" s="162" t="s">
        <v>567</v>
      </c>
      <c r="D18" s="405">
        <v>5347</v>
      </c>
      <c r="E18" s="392">
        <v>374</v>
      </c>
      <c r="F18" s="392">
        <v>5074</v>
      </c>
      <c r="G18" s="392">
        <v>360</v>
      </c>
      <c r="H18" s="392">
        <v>273</v>
      </c>
      <c r="I18" s="392">
        <v>14</v>
      </c>
      <c r="J18" s="392">
        <f t="shared" si="5"/>
        <v>215</v>
      </c>
      <c r="K18" s="392">
        <f t="shared" si="5"/>
        <v>10</v>
      </c>
      <c r="L18" s="389">
        <f t="shared" si="3"/>
        <v>78.75457875457876</v>
      </c>
      <c r="M18" s="389">
        <f t="shared" si="0"/>
        <v>71.42857142857143</v>
      </c>
      <c r="N18" s="392">
        <v>9</v>
      </c>
      <c r="O18" s="392">
        <v>0</v>
      </c>
      <c r="P18" s="392">
        <v>1</v>
      </c>
      <c r="Q18" s="392">
        <v>0</v>
      </c>
      <c r="R18" s="392">
        <v>71</v>
      </c>
      <c r="S18" s="392">
        <v>2</v>
      </c>
      <c r="T18" s="392">
        <v>21</v>
      </c>
      <c r="U18" s="392">
        <v>1</v>
      </c>
      <c r="V18" s="392">
        <v>21</v>
      </c>
      <c r="W18" s="392">
        <v>1</v>
      </c>
      <c r="X18" s="392">
        <v>0</v>
      </c>
      <c r="Y18" s="392">
        <v>0</v>
      </c>
      <c r="Z18" s="392">
        <v>40</v>
      </c>
      <c r="AA18" s="392">
        <v>2</v>
      </c>
      <c r="AB18" s="392">
        <v>9</v>
      </c>
      <c r="AC18" s="392">
        <v>1</v>
      </c>
      <c r="AD18" s="392">
        <v>43</v>
      </c>
      <c r="AE18" s="392">
        <v>3</v>
      </c>
      <c r="AF18" s="392">
        <v>0</v>
      </c>
      <c r="AG18" s="393">
        <v>0</v>
      </c>
    </row>
    <row r="19" spans="2:33" s="155" customFormat="1" ht="18.75" customHeight="1">
      <c r="B19" s="894"/>
      <c r="C19" s="162" t="s">
        <v>568</v>
      </c>
      <c r="D19" s="405">
        <v>0</v>
      </c>
      <c r="E19" s="392">
        <v>394</v>
      </c>
      <c r="F19" s="392">
        <f>D19-H19</f>
        <v>0</v>
      </c>
      <c r="G19" s="392">
        <v>375</v>
      </c>
      <c r="H19" s="392">
        <v>0</v>
      </c>
      <c r="I19" s="392">
        <v>19</v>
      </c>
      <c r="J19" s="392">
        <f t="shared" si="5"/>
        <v>0</v>
      </c>
      <c r="K19" s="392">
        <f t="shared" si="5"/>
        <v>16</v>
      </c>
      <c r="L19" s="389">
        <v>0</v>
      </c>
      <c r="M19" s="389">
        <f t="shared" si="0"/>
        <v>84.21052631578947</v>
      </c>
      <c r="N19" s="392">
        <v>0</v>
      </c>
      <c r="O19" s="392">
        <v>0</v>
      </c>
      <c r="P19" s="392">
        <v>0</v>
      </c>
      <c r="Q19" s="392">
        <v>0</v>
      </c>
      <c r="R19" s="392">
        <v>0</v>
      </c>
      <c r="S19" s="392">
        <v>7</v>
      </c>
      <c r="T19" s="392">
        <v>0</v>
      </c>
      <c r="U19" s="392">
        <v>1</v>
      </c>
      <c r="V19" s="392">
        <v>0</v>
      </c>
      <c r="W19" s="392">
        <v>0</v>
      </c>
      <c r="X19" s="392">
        <v>0</v>
      </c>
      <c r="Y19" s="392">
        <v>0</v>
      </c>
      <c r="Z19" s="392">
        <v>0</v>
      </c>
      <c r="AA19" s="392">
        <v>0</v>
      </c>
      <c r="AB19" s="392">
        <v>0</v>
      </c>
      <c r="AC19" s="392">
        <v>1</v>
      </c>
      <c r="AD19" s="392">
        <v>0</v>
      </c>
      <c r="AE19" s="392">
        <v>7</v>
      </c>
      <c r="AF19" s="392">
        <v>0</v>
      </c>
      <c r="AG19" s="393">
        <v>0</v>
      </c>
    </row>
    <row r="20" spans="2:33" s="155" customFormat="1" ht="18.75" customHeight="1">
      <c r="B20" s="895"/>
      <c r="C20" s="156" t="s">
        <v>78</v>
      </c>
      <c r="D20" s="395">
        <f aca="true" t="shared" si="6" ref="D20:K20">SUM(D13:D19)</f>
        <v>10846</v>
      </c>
      <c r="E20" s="397">
        <f t="shared" si="6"/>
        <v>2371</v>
      </c>
      <c r="F20" s="397">
        <f t="shared" si="6"/>
        <v>10324</v>
      </c>
      <c r="G20" s="397">
        <f t="shared" si="6"/>
        <v>2250</v>
      </c>
      <c r="H20" s="397">
        <f t="shared" si="6"/>
        <v>522</v>
      </c>
      <c r="I20" s="397">
        <f t="shared" si="6"/>
        <v>121</v>
      </c>
      <c r="J20" s="397">
        <f>SUM(J13:J19)</f>
        <v>414</v>
      </c>
      <c r="K20" s="397">
        <f t="shared" si="6"/>
        <v>86</v>
      </c>
      <c r="L20" s="396">
        <f>J20/H20*100</f>
        <v>79.3103448275862</v>
      </c>
      <c r="M20" s="396">
        <f t="shared" si="0"/>
        <v>71.07438016528926</v>
      </c>
      <c r="N20" s="397">
        <f>SUM(N13:N19)</f>
        <v>12</v>
      </c>
      <c r="O20" s="397">
        <f aca="true" t="shared" si="7" ref="O20:AG20">SUM(O13:O19)</f>
        <v>2</v>
      </c>
      <c r="P20" s="397">
        <f t="shared" si="7"/>
        <v>1</v>
      </c>
      <c r="Q20" s="397">
        <f t="shared" si="7"/>
        <v>0</v>
      </c>
      <c r="R20" s="397">
        <f t="shared" si="7"/>
        <v>122</v>
      </c>
      <c r="S20" s="397">
        <f t="shared" si="7"/>
        <v>24</v>
      </c>
      <c r="T20" s="397">
        <f t="shared" si="7"/>
        <v>41</v>
      </c>
      <c r="U20" s="397">
        <f t="shared" si="7"/>
        <v>4</v>
      </c>
      <c r="V20" s="397">
        <f t="shared" si="7"/>
        <v>41</v>
      </c>
      <c r="W20" s="397">
        <f t="shared" si="7"/>
        <v>5</v>
      </c>
      <c r="X20" s="397">
        <f t="shared" si="7"/>
        <v>1</v>
      </c>
      <c r="Y20" s="397">
        <f t="shared" si="7"/>
        <v>1</v>
      </c>
      <c r="Z20" s="397">
        <f t="shared" si="7"/>
        <v>73</v>
      </c>
      <c r="AA20" s="397">
        <f t="shared" si="7"/>
        <v>20</v>
      </c>
      <c r="AB20" s="397">
        <f t="shared" si="7"/>
        <v>22</v>
      </c>
      <c r="AC20" s="397">
        <f>SUM(AC13:AC19)</f>
        <v>6</v>
      </c>
      <c r="AD20" s="397">
        <f t="shared" si="7"/>
        <v>101</v>
      </c>
      <c r="AE20" s="397">
        <f>SUM(AE13:AE19)</f>
        <v>24</v>
      </c>
      <c r="AF20" s="397">
        <f t="shared" si="7"/>
        <v>0</v>
      </c>
      <c r="AG20" s="398">
        <f t="shared" si="7"/>
        <v>0</v>
      </c>
    </row>
    <row r="21" spans="2:33" ht="18.75" customHeight="1">
      <c r="B21" s="846" t="s">
        <v>80</v>
      </c>
      <c r="C21" s="847"/>
      <c r="D21" s="407">
        <f aca="true" t="shared" si="8" ref="D21:K21">D12+D20</f>
        <v>15666</v>
      </c>
      <c r="E21" s="407">
        <f t="shared" si="8"/>
        <v>3246</v>
      </c>
      <c r="F21" s="407">
        <f t="shared" si="8"/>
        <v>14797</v>
      </c>
      <c r="G21" s="407">
        <f t="shared" si="8"/>
        <v>3057</v>
      </c>
      <c r="H21" s="407">
        <f>H12+H20</f>
        <v>869</v>
      </c>
      <c r="I21" s="407">
        <f t="shared" si="8"/>
        <v>189</v>
      </c>
      <c r="J21" s="407">
        <f>J12+J20</f>
        <v>669</v>
      </c>
      <c r="K21" s="407">
        <f t="shared" si="8"/>
        <v>130</v>
      </c>
      <c r="L21" s="408">
        <f>J21/H21*100</f>
        <v>76.98504027617952</v>
      </c>
      <c r="M21" s="408">
        <f t="shared" si="0"/>
        <v>68.78306878306879</v>
      </c>
      <c r="N21" s="407">
        <f>N12+N20</f>
        <v>27</v>
      </c>
      <c r="O21" s="407">
        <f aca="true" t="shared" si="9" ref="O21:AG21">O12+O20</f>
        <v>3</v>
      </c>
      <c r="P21" s="407">
        <f t="shared" si="9"/>
        <v>3</v>
      </c>
      <c r="Q21" s="407">
        <f t="shared" si="9"/>
        <v>0</v>
      </c>
      <c r="R21" s="232">
        <f t="shared" si="9"/>
        <v>252</v>
      </c>
      <c r="S21" s="407">
        <f t="shared" si="9"/>
        <v>53</v>
      </c>
      <c r="T21" s="407">
        <f t="shared" si="9"/>
        <v>59</v>
      </c>
      <c r="U21" s="407">
        <f t="shared" si="9"/>
        <v>6</v>
      </c>
      <c r="V21" s="407">
        <f t="shared" si="9"/>
        <v>58</v>
      </c>
      <c r="W21" s="407">
        <f t="shared" si="9"/>
        <v>5</v>
      </c>
      <c r="X21" s="407">
        <f t="shared" si="9"/>
        <v>2</v>
      </c>
      <c r="Y21" s="407">
        <f t="shared" si="9"/>
        <v>1</v>
      </c>
      <c r="Z21" s="407">
        <f t="shared" si="9"/>
        <v>101</v>
      </c>
      <c r="AA21" s="407">
        <f>AA12+AA20</f>
        <v>25</v>
      </c>
      <c r="AB21" s="407">
        <f t="shared" si="9"/>
        <v>26</v>
      </c>
      <c r="AC21" s="407">
        <f>AC12+AC20</f>
        <v>8</v>
      </c>
      <c r="AD21" s="407">
        <f t="shared" si="9"/>
        <v>141</v>
      </c>
      <c r="AE21" s="407">
        <f>AE12+AE20</f>
        <v>29</v>
      </c>
      <c r="AF21" s="407">
        <f t="shared" si="9"/>
        <v>0</v>
      </c>
      <c r="AG21" s="409">
        <f t="shared" si="9"/>
        <v>0</v>
      </c>
    </row>
    <row r="22" spans="4:14" ht="14.25">
      <c r="D22" s="166"/>
      <c r="E22" s="166"/>
      <c r="F22" s="166"/>
      <c r="G22" s="166"/>
      <c r="H22" s="166"/>
      <c r="I22" s="166"/>
      <c r="J22" s="166"/>
      <c r="K22" s="166"/>
      <c r="L22" s="166"/>
      <c r="M22" s="166"/>
      <c r="N22" s="166"/>
    </row>
    <row r="70" ht="15" customHeight="1"/>
    <row r="71" ht="15" customHeight="1"/>
    <row r="72" ht="15" customHeight="1"/>
    <row r="73" ht="15" customHeight="1"/>
    <row r="74" ht="15" customHeight="1"/>
    <row r="75" ht="15" customHeight="1"/>
  </sheetData>
  <sheetProtection/>
  <mergeCells count="22">
    <mergeCell ref="B5:B12"/>
    <mergeCell ref="B13:B20"/>
    <mergeCell ref="B21:C21"/>
    <mergeCell ref="N3:O3"/>
    <mergeCell ref="J2:K3"/>
    <mergeCell ref="L2:M3"/>
    <mergeCell ref="N2:AG2"/>
    <mergeCell ref="AB3:AC3"/>
    <mergeCell ref="AD3:AE3"/>
    <mergeCell ref="AF3:AG3"/>
    <mergeCell ref="X3:Y3"/>
    <mergeCell ref="P3:Q3"/>
    <mergeCell ref="Z3:AA3"/>
    <mergeCell ref="R3:S3"/>
    <mergeCell ref="T3:U3"/>
    <mergeCell ref="V3:W3"/>
    <mergeCell ref="A1:O1"/>
    <mergeCell ref="B2:B4"/>
    <mergeCell ref="C2:C4"/>
    <mergeCell ref="D2:E3"/>
    <mergeCell ref="F2:G3"/>
    <mergeCell ref="H2:I3"/>
  </mergeCells>
  <printOptions/>
  <pageMargins left="0.1968503937007874" right="0.1968503937007874" top="0.35433070866141736" bottom="0.3937007874015748" header="0.31496062992125984" footer="0.31496062992125984"/>
  <pageSetup firstPageNumber="84" useFirstPageNumber="1" fitToHeight="1" fitToWidth="1" horizontalDpi="600" verticalDpi="600" orientation="landscape" paperSize="9" scale="79" r:id="rId1"/>
  <headerFooter>
    <oddFooter>&amp;C&amp;P</oddFooter>
  </headerFooter>
  <colBreaks count="1" manualBreakCount="1">
    <brk id="15" max="65535" man="1"/>
  </colBreaks>
</worksheet>
</file>

<file path=xl/worksheets/sheet11.xml><?xml version="1.0" encoding="utf-8"?>
<worksheet xmlns="http://schemas.openxmlformats.org/spreadsheetml/2006/main" xmlns:r="http://schemas.openxmlformats.org/officeDocument/2006/relationships">
  <sheetPr>
    <pageSetUpPr fitToPage="1"/>
  </sheetPr>
  <dimension ref="A1:AD26"/>
  <sheetViews>
    <sheetView showGridLines="0" view="pageBreakPreview" zoomScaleSheetLayoutView="100" zoomScalePageLayoutView="0" workbookViewId="0" topLeftCell="A1">
      <selection activeCell="A13" sqref="A13"/>
    </sheetView>
  </sheetViews>
  <sheetFormatPr defaultColWidth="9.00390625" defaultRowHeight="19.5" customHeight="1"/>
  <cols>
    <col min="1" max="1" width="1.625" style="1" customWidth="1"/>
    <col min="2" max="30" width="5.875" style="1" customWidth="1"/>
    <col min="31" max="50" width="4.625" style="1" customWidth="1"/>
    <col min="51" max="16384" width="9.00390625" style="1" customWidth="1"/>
  </cols>
  <sheetData>
    <row r="1" spans="1:30" ht="19.5" customHeight="1">
      <c r="A1" s="2" t="s">
        <v>658</v>
      </c>
      <c r="B1" s="2"/>
      <c r="C1" s="2"/>
      <c r="D1" s="2"/>
      <c r="E1" s="2"/>
      <c r="F1" s="2"/>
      <c r="G1" s="2"/>
      <c r="H1" s="2"/>
      <c r="I1" s="2"/>
      <c r="J1" s="2"/>
      <c r="K1" s="2"/>
      <c r="L1" s="2"/>
      <c r="M1" s="2"/>
      <c r="N1" s="2"/>
      <c r="O1" s="2"/>
      <c r="P1" s="2"/>
      <c r="Q1" s="2"/>
      <c r="R1" s="2"/>
      <c r="S1" s="2"/>
      <c r="T1" s="2"/>
      <c r="U1" s="2"/>
      <c r="V1" s="2"/>
      <c r="W1" s="2"/>
      <c r="X1" s="2"/>
      <c r="Y1" s="2"/>
      <c r="Z1" s="2"/>
      <c r="AA1" s="2"/>
      <c r="AB1" s="2"/>
      <c r="AC1" s="2"/>
      <c r="AD1" s="26"/>
    </row>
    <row r="2" spans="2:30" s="3" customFormat="1" ht="13.5">
      <c r="B2" s="913" t="s">
        <v>113</v>
      </c>
      <c r="C2" s="916" t="s">
        <v>61</v>
      </c>
      <c r="D2" s="917"/>
      <c r="E2" s="922" t="s">
        <v>114</v>
      </c>
      <c r="F2" s="923"/>
      <c r="G2" s="928" t="s">
        <v>84</v>
      </c>
      <c r="H2" s="929"/>
      <c r="I2" s="928" t="s">
        <v>62</v>
      </c>
      <c r="J2" s="929"/>
      <c r="K2" s="928" t="s">
        <v>86</v>
      </c>
      <c r="L2" s="929"/>
      <c r="M2" s="928" t="s">
        <v>569</v>
      </c>
      <c r="N2" s="929"/>
      <c r="O2" s="855" t="s">
        <v>87</v>
      </c>
      <c r="P2" s="855"/>
      <c r="Q2" s="855"/>
      <c r="R2" s="855"/>
      <c r="S2" s="855"/>
      <c r="T2" s="855"/>
      <c r="U2" s="855"/>
      <c r="V2" s="855"/>
      <c r="W2" s="855"/>
      <c r="X2" s="855"/>
      <c r="Y2" s="855"/>
      <c r="Z2" s="855"/>
      <c r="AA2" s="855"/>
      <c r="AB2" s="932"/>
      <c r="AC2" s="932"/>
      <c r="AD2" s="865"/>
    </row>
    <row r="3" spans="2:30" s="3" customFormat="1" ht="15" customHeight="1">
      <c r="B3" s="914"/>
      <c r="C3" s="918"/>
      <c r="D3" s="919"/>
      <c r="E3" s="924"/>
      <c r="F3" s="925"/>
      <c r="G3" s="930"/>
      <c r="H3" s="931"/>
      <c r="I3" s="930"/>
      <c r="J3" s="931"/>
      <c r="K3" s="930"/>
      <c r="L3" s="931"/>
      <c r="M3" s="930"/>
      <c r="N3" s="931"/>
      <c r="O3" s="933" t="s">
        <v>115</v>
      </c>
      <c r="P3" s="934"/>
      <c r="Q3" s="933" t="s">
        <v>116</v>
      </c>
      <c r="R3" s="934"/>
      <c r="S3" s="935" t="s">
        <v>117</v>
      </c>
      <c r="T3" s="936"/>
      <c r="U3" s="936"/>
      <c r="V3" s="936"/>
      <c r="W3" s="936"/>
      <c r="X3" s="937"/>
      <c r="Y3" s="933" t="s">
        <v>118</v>
      </c>
      <c r="Z3" s="934"/>
      <c r="AA3" s="933" t="s">
        <v>90</v>
      </c>
      <c r="AB3" s="934"/>
      <c r="AC3" s="933" t="s">
        <v>82</v>
      </c>
      <c r="AD3" s="938"/>
    </row>
    <row r="4" spans="2:30" s="3" customFormat="1" ht="96.75" customHeight="1">
      <c r="B4" s="914"/>
      <c r="C4" s="920"/>
      <c r="D4" s="921"/>
      <c r="E4" s="926"/>
      <c r="F4" s="927"/>
      <c r="G4" s="930"/>
      <c r="H4" s="931"/>
      <c r="I4" s="930"/>
      <c r="J4" s="931"/>
      <c r="K4" s="930"/>
      <c r="L4" s="931"/>
      <c r="M4" s="930"/>
      <c r="N4" s="931"/>
      <c r="O4" s="930"/>
      <c r="P4" s="931"/>
      <c r="Q4" s="930"/>
      <c r="R4" s="931"/>
      <c r="S4" s="933" t="s">
        <v>119</v>
      </c>
      <c r="T4" s="934"/>
      <c r="U4" s="933" t="s">
        <v>120</v>
      </c>
      <c r="V4" s="934"/>
      <c r="W4" s="933" t="s">
        <v>121</v>
      </c>
      <c r="X4" s="934"/>
      <c r="Y4" s="930"/>
      <c r="Z4" s="931"/>
      <c r="AA4" s="930"/>
      <c r="AB4" s="931"/>
      <c r="AC4" s="930"/>
      <c r="AD4" s="939"/>
    </row>
    <row r="5" spans="2:30" s="3" customFormat="1" ht="48.75" customHeight="1">
      <c r="B5" s="915"/>
      <c r="C5" s="167" t="s">
        <v>552</v>
      </c>
      <c r="D5" s="168" t="s">
        <v>553</v>
      </c>
      <c r="E5" s="167" t="s">
        <v>552</v>
      </c>
      <c r="F5" s="168" t="s">
        <v>553</v>
      </c>
      <c r="G5" s="167" t="s">
        <v>552</v>
      </c>
      <c r="H5" s="168" t="s">
        <v>553</v>
      </c>
      <c r="I5" s="167" t="s">
        <v>552</v>
      </c>
      <c r="J5" s="168" t="s">
        <v>553</v>
      </c>
      <c r="K5" s="167" t="s">
        <v>552</v>
      </c>
      <c r="L5" s="168" t="s">
        <v>553</v>
      </c>
      <c r="M5" s="167" t="s">
        <v>552</v>
      </c>
      <c r="N5" s="168" t="s">
        <v>553</v>
      </c>
      <c r="O5" s="168" t="s">
        <v>552</v>
      </c>
      <c r="P5" s="168" t="s">
        <v>553</v>
      </c>
      <c r="Q5" s="168" t="s">
        <v>552</v>
      </c>
      <c r="R5" s="168" t="s">
        <v>553</v>
      </c>
      <c r="S5" s="167" t="s">
        <v>552</v>
      </c>
      <c r="T5" s="168" t="s">
        <v>553</v>
      </c>
      <c r="U5" s="167" t="s">
        <v>552</v>
      </c>
      <c r="V5" s="168" t="s">
        <v>553</v>
      </c>
      <c r="W5" s="167" t="s">
        <v>552</v>
      </c>
      <c r="X5" s="168" t="s">
        <v>553</v>
      </c>
      <c r="Y5" s="167" t="s">
        <v>552</v>
      </c>
      <c r="Z5" s="168" t="s">
        <v>553</v>
      </c>
      <c r="AA5" s="167" t="s">
        <v>552</v>
      </c>
      <c r="AB5" s="168" t="s">
        <v>553</v>
      </c>
      <c r="AC5" s="167" t="s">
        <v>552</v>
      </c>
      <c r="AD5" s="169" t="s">
        <v>553</v>
      </c>
    </row>
    <row r="6" spans="2:30" s="38" customFormat="1" ht="19.5" customHeight="1">
      <c r="B6" s="42" t="s">
        <v>570</v>
      </c>
      <c r="C6" s="410">
        <v>355</v>
      </c>
      <c r="D6" s="411">
        <v>70</v>
      </c>
      <c r="E6" s="411">
        <v>206</v>
      </c>
      <c r="F6" s="411">
        <v>45</v>
      </c>
      <c r="G6" s="411">
        <v>115</v>
      </c>
      <c r="H6" s="411">
        <v>21</v>
      </c>
      <c r="I6" s="411">
        <v>34</v>
      </c>
      <c r="J6" s="411">
        <v>4</v>
      </c>
      <c r="K6" s="411">
        <f aca="true" t="shared" si="0" ref="K6:L9">O6+Q6+S6+U6+W6+Y6+AA6+AC6</f>
        <v>21</v>
      </c>
      <c r="L6" s="411">
        <f t="shared" si="0"/>
        <v>1</v>
      </c>
      <c r="M6" s="412">
        <f aca="true" t="shared" si="1" ref="M6:N10">K6/I6*100</f>
        <v>61.76470588235294</v>
      </c>
      <c r="N6" s="412">
        <f t="shared" si="1"/>
        <v>25</v>
      </c>
      <c r="O6" s="411">
        <v>3</v>
      </c>
      <c r="P6" s="411">
        <v>0</v>
      </c>
      <c r="Q6" s="411">
        <v>0</v>
      </c>
      <c r="R6" s="411">
        <v>0</v>
      </c>
      <c r="S6" s="411">
        <v>5</v>
      </c>
      <c r="T6" s="411">
        <v>1</v>
      </c>
      <c r="U6" s="411">
        <v>5</v>
      </c>
      <c r="V6" s="411">
        <v>0</v>
      </c>
      <c r="W6" s="411">
        <v>1</v>
      </c>
      <c r="X6" s="411">
        <v>0</v>
      </c>
      <c r="Y6" s="411">
        <v>1</v>
      </c>
      <c r="Z6" s="411">
        <v>0</v>
      </c>
      <c r="AA6" s="411">
        <v>0</v>
      </c>
      <c r="AB6" s="411">
        <v>0</v>
      </c>
      <c r="AC6" s="411">
        <v>6</v>
      </c>
      <c r="AD6" s="413">
        <v>0</v>
      </c>
    </row>
    <row r="7" spans="2:30" s="38" customFormat="1" ht="19.5" customHeight="1">
      <c r="B7" s="39" t="s">
        <v>536</v>
      </c>
      <c r="C7" s="414">
        <v>501</v>
      </c>
      <c r="D7" s="415">
        <v>101</v>
      </c>
      <c r="E7" s="415">
        <v>246</v>
      </c>
      <c r="F7" s="415">
        <v>40</v>
      </c>
      <c r="G7" s="415">
        <v>191</v>
      </c>
      <c r="H7" s="415">
        <v>41</v>
      </c>
      <c r="I7" s="415">
        <v>64</v>
      </c>
      <c r="J7" s="415">
        <v>20</v>
      </c>
      <c r="K7" s="415">
        <f t="shared" si="0"/>
        <v>40</v>
      </c>
      <c r="L7" s="415">
        <f t="shared" si="0"/>
        <v>6</v>
      </c>
      <c r="M7" s="416">
        <f t="shared" si="1"/>
        <v>62.5</v>
      </c>
      <c r="N7" s="416">
        <f t="shared" si="1"/>
        <v>30</v>
      </c>
      <c r="O7" s="415">
        <v>3</v>
      </c>
      <c r="P7" s="415">
        <v>1</v>
      </c>
      <c r="Q7" s="415">
        <v>0</v>
      </c>
      <c r="R7" s="415">
        <v>0</v>
      </c>
      <c r="S7" s="415">
        <v>7</v>
      </c>
      <c r="T7" s="415">
        <v>2</v>
      </c>
      <c r="U7" s="415">
        <v>21</v>
      </c>
      <c r="V7" s="415">
        <v>2</v>
      </c>
      <c r="W7" s="415">
        <v>2</v>
      </c>
      <c r="X7" s="415">
        <v>0</v>
      </c>
      <c r="Y7" s="415">
        <v>2</v>
      </c>
      <c r="Z7" s="415">
        <v>0</v>
      </c>
      <c r="AA7" s="415">
        <v>0</v>
      </c>
      <c r="AB7" s="415">
        <v>1</v>
      </c>
      <c r="AC7" s="415">
        <v>5</v>
      </c>
      <c r="AD7" s="417">
        <v>0</v>
      </c>
    </row>
    <row r="8" spans="2:30" s="38" customFormat="1" ht="19.5" customHeight="1">
      <c r="B8" s="39" t="s">
        <v>537</v>
      </c>
      <c r="C8" s="414">
        <v>2276</v>
      </c>
      <c r="D8" s="415">
        <v>174</v>
      </c>
      <c r="E8" s="415">
        <v>916</v>
      </c>
      <c r="F8" s="415">
        <v>75</v>
      </c>
      <c r="G8" s="415">
        <v>950</v>
      </c>
      <c r="H8" s="415">
        <v>60</v>
      </c>
      <c r="I8" s="415">
        <v>410</v>
      </c>
      <c r="J8" s="415">
        <v>39</v>
      </c>
      <c r="K8" s="415">
        <f t="shared" si="0"/>
        <v>279</v>
      </c>
      <c r="L8" s="415">
        <f t="shared" si="0"/>
        <v>22</v>
      </c>
      <c r="M8" s="416">
        <f t="shared" si="1"/>
        <v>68.04878048780488</v>
      </c>
      <c r="N8" s="416">
        <f t="shared" si="1"/>
        <v>56.41025641025641</v>
      </c>
      <c r="O8" s="415">
        <v>35</v>
      </c>
      <c r="P8" s="415">
        <v>1</v>
      </c>
      <c r="Q8" s="415">
        <v>8</v>
      </c>
      <c r="R8" s="415">
        <v>5</v>
      </c>
      <c r="S8" s="415">
        <v>57</v>
      </c>
      <c r="T8" s="415">
        <v>7</v>
      </c>
      <c r="U8" s="415">
        <v>123</v>
      </c>
      <c r="V8" s="415">
        <v>8</v>
      </c>
      <c r="W8" s="415">
        <v>16</v>
      </c>
      <c r="X8" s="415">
        <v>0</v>
      </c>
      <c r="Y8" s="415">
        <v>4</v>
      </c>
      <c r="Z8" s="415">
        <v>0</v>
      </c>
      <c r="AA8" s="415">
        <v>3</v>
      </c>
      <c r="AB8" s="415">
        <v>1</v>
      </c>
      <c r="AC8" s="415">
        <v>33</v>
      </c>
      <c r="AD8" s="417">
        <v>0</v>
      </c>
    </row>
    <row r="9" spans="2:30" s="38" customFormat="1" ht="19.5" customHeight="1">
      <c r="B9" s="40" t="s">
        <v>558</v>
      </c>
      <c r="C9" s="418">
        <v>2334</v>
      </c>
      <c r="D9" s="419">
        <v>277</v>
      </c>
      <c r="E9" s="419">
        <v>879</v>
      </c>
      <c r="F9" s="419">
        <v>94</v>
      </c>
      <c r="G9" s="419">
        <v>1069</v>
      </c>
      <c r="H9" s="419">
        <v>119</v>
      </c>
      <c r="I9" s="419">
        <v>386</v>
      </c>
      <c r="J9" s="419">
        <v>64</v>
      </c>
      <c r="K9" s="419">
        <f t="shared" si="0"/>
        <v>257</v>
      </c>
      <c r="L9" s="419">
        <f t="shared" si="0"/>
        <v>34</v>
      </c>
      <c r="M9" s="420">
        <f t="shared" si="1"/>
        <v>66.58031088082902</v>
      </c>
      <c r="N9" s="420">
        <f t="shared" si="1"/>
        <v>53.125</v>
      </c>
      <c r="O9" s="419">
        <v>27</v>
      </c>
      <c r="P9" s="419">
        <v>4</v>
      </c>
      <c r="Q9" s="419">
        <v>7</v>
      </c>
      <c r="R9" s="419">
        <v>0</v>
      </c>
      <c r="S9" s="419">
        <v>58</v>
      </c>
      <c r="T9" s="419">
        <v>17</v>
      </c>
      <c r="U9" s="419">
        <v>105</v>
      </c>
      <c r="V9" s="419">
        <v>6</v>
      </c>
      <c r="W9" s="419">
        <v>13</v>
      </c>
      <c r="X9" s="419">
        <v>4</v>
      </c>
      <c r="Y9" s="419">
        <v>2</v>
      </c>
      <c r="Z9" s="421">
        <v>0</v>
      </c>
      <c r="AA9" s="422">
        <v>1</v>
      </c>
      <c r="AB9" s="419">
        <v>1</v>
      </c>
      <c r="AC9" s="419">
        <v>44</v>
      </c>
      <c r="AD9" s="423">
        <v>2</v>
      </c>
    </row>
    <row r="10" spans="2:30" s="38" customFormat="1" ht="19.5" customHeight="1">
      <c r="B10" s="41" t="s">
        <v>78</v>
      </c>
      <c r="C10" s="424">
        <f>E10+G10+I10</f>
        <v>5466</v>
      </c>
      <c r="D10" s="425">
        <f>F10+H10+J10</f>
        <v>622</v>
      </c>
      <c r="E10" s="426">
        <f aca="true" t="shared" si="2" ref="E10:L10">SUM(E6:E9)</f>
        <v>2247</v>
      </c>
      <c r="F10" s="426">
        <f t="shared" si="2"/>
        <v>254</v>
      </c>
      <c r="G10" s="427">
        <f t="shared" si="2"/>
        <v>2325</v>
      </c>
      <c r="H10" s="425">
        <f t="shared" si="2"/>
        <v>241</v>
      </c>
      <c r="I10" s="426">
        <f t="shared" si="2"/>
        <v>894</v>
      </c>
      <c r="J10" s="426">
        <f t="shared" si="2"/>
        <v>127</v>
      </c>
      <c r="K10" s="426">
        <f t="shared" si="2"/>
        <v>597</v>
      </c>
      <c r="L10" s="426">
        <f t="shared" si="2"/>
        <v>63</v>
      </c>
      <c r="M10" s="428">
        <f t="shared" si="1"/>
        <v>66.77852348993288</v>
      </c>
      <c r="N10" s="428">
        <f t="shared" si="1"/>
        <v>49.60629921259843</v>
      </c>
      <c r="O10" s="427">
        <f>SUM(O6:O9)</f>
        <v>68</v>
      </c>
      <c r="P10" s="422">
        <f aca="true" t="shared" si="3" ref="P10:AD10">SUM(P6:P9)</f>
        <v>6</v>
      </c>
      <c r="Q10" s="422">
        <f>SUM(Q6:Q9)</f>
        <v>15</v>
      </c>
      <c r="R10" s="429">
        <f t="shared" si="3"/>
        <v>5</v>
      </c>
      <c r="S10" s="429">
        <f t="shared" si="3"/>
        <v>127</v>
      </c>
      <c r="T10" s="429">
        <f t="shared" si="3"/>
        <v>27</v>
      </c>
      <c r="U10" s="429">
        <f t="shared" si="3"/>
        <v>254</v>
      </c>
      <c r="V10" s="429">
        <f t="shared" si="3"/>
        <v>16</v>
      </c>
      <c r="W10" s="429">
        <f t="shared" si="3"/>
        <v>32</v>
      </c>
      <c r="X10" s="429">
        <f t="shared" si="3"/>
        <v>4</v>
      </c>
      <c r="Y10" s="429">
        <f t="shared" si="3"/>
        <v>9</v>
      </c>
      <c r="Z10" s="427">
        <f t="shared" si="3"/>
        <v>0</v>
      </c>
      <c r="AA10" s="429">
        <f t="shared" si="3"/>
        <v>4</v>
      </c>
      <c r="AB10" s="429">
        <f t="shared" si="3"/>
        <v>3</v>
      </c>
      <c r="AC10" s="429">
        <f t="shared" si="3"/>
        <v>88</v>
      </c>
      <c r="AD10" s="430">
        <f t="shared" si="3"/>
        <v>2</v>
      </c>
    </row>
    <row r="11" spans="1:30" ht="19.5" customHeight="1">
      <c r="A11" s="940" t="s">
        <v>571</v>
      </c>
      <c r="B11" s="940"/>
      <c r="C11" s="940"/>
      <c r="D11" s="940"/>
      <c r="E11" s="940"/>
      <c r="F11" s="940"/>
      <c r="G11" s="940"/>
      <c r="H11" s="940"/>
      <c r="I11" s="940"/>
      <c r="J11" s="940"/>
      <c r="K11" s="940"/>
      <c r="L11" s="940"/>
      <c r="M11" s="940"/>
      <c r="N11" s="940"/>
      <c r="O11" s="940"/>
      <c r="P11" s="940"/>
      <c r="Q11" s="940"/>
      <c r="R11" s="940"/>
      <c r="S11" s="940"/>
      <c r="T11" s="940"/>
      <c r="U11" s="940"/>
      <c r="V11" s="940"/>
      <c r="W11" s="940"/>
      <c r="X11" s="940"/>
      <c r="Y11" s="940"/>
      <c r="Z11" s="940"/>
      <c r="AA11" s="941"/>
      <c r="AB11" s="941"/>
      <c r="AC11" s="941"/>
      <c r="AD11" s="941"/>
    </row>
    <row r="12" spans="1:30" ht="19.5" customHeight="1">
      <c r="A12" s="764" t="s">
        <v>659</v>
      </c>
      <c r="B12" s="764"/>
      <c r="C12" s="764"/>
      <c r="D12" s="764"/>
      <c r="E12" s="764"/>
      <c r="F12" s="764"/>
      <c r="G12" s="764"/>
      <c r="H12" s="764"/>
      <c r="I12" s="764"/>
      <c r="J12" s="764"/>
      <c r="K12" s="764"/>
      <c r="L12" s="764"/>
      <c r="M12" s="764"/>
      <c r="N12" s="764"/>
      <c r="O12" s="764"/>
      <c r="P12" s="764"/>
      <c r="Q12" s="764"/>
      <c r="R12" s="764"/>
      <c r="S12" s="764"/>
      <c r="T12" s="764"/>
      <c r="U12" s="764"/>
      <c r="V12" s="764"/>
      <c r="W12" s="764"/>
      <c r="X12" s="764"/>
      <c r="Y12" s="764"/>
      <c r="Z12" s="764"/>
      <c r="AA12" s="764"/>
      <c r="AB12" s="764"/>
      <c r="AC12" s="764"/>
      <c r="AD12" s="764"/>
    </row>
    <row r="13" spans="2:22" s="3" customFormat="1" ht="19.5" customHeight="1">
      <c r="B13" s="913" t="s">
        <v>572</v>
      </c>
      <c r="C13" s="942" t="s">
        <v>61</v>
      </c>
      <c r="D13" s="943"/>
      <c r="E13" s="946" t="s">
        <v>573</v>
      </c>
      <c r="F13" s="943"/>
      <c r="G13" s="948" t="s">
        <v>122</v>
      </c>
      <c r="H13" s="949"/>
      <c r="I13" s="948" t="s">
        <v>62</v>
      </c>
      <c r="J13" s="949"/>
      <c r="K13" s="948" t="s">
        <v>86</v>
      </c>
      <c r="L13" s="949"/>
      <c r="M13" s="946" t="s">
        <v>569</v>
      </c>
      <c r="N13" s="943"/>
      <c r="O13" s="952" t="s">
        <v>87</v>
      </c>
      <c r="P13" s="953"/>
      <c r="Q13" s="953"/>
      <c r="R13" s="953"/>
      <c r="S13" s="953"/>
      <c r="T13" s="953"/>
      <c r="U13" s="953"/>
      <c r="V13" s="954"/>
    </row>
    <row r="14" spans="2:22" s="3" customFormat="1" ht="63" customHeight="1">
      <c r="B14" s="914"/>
      <c r="C14" s="944"/>
      <c r="D14" s="945"/>
      <c r="E14" s="947"/>
      <c r="F14" s="945"/>
      <c r="G14" s="950"/>
      <c r="H14" s="951"/>
      <c r="I14" s="950"/>
      <c r="J14" s="951"/>
      <c r="K14" s="950"/>
      <c r="L14" s="951"/>
      <c r="M14" s="947"/>
      <c r="N14" s="945"/>
      <c r="O14" s="930" t="s">
        <v>574</v>
      </c>
      <c r="P14" s="931"/>
      <c r="Q14" s="930" t="s">
        <v>123</v>
      </c>
      <c r="R14" s="931"/>
      <c r="S14" s="930" t="s">
        <v>82</v>
      </c>
      <c r="T14" s="931"/>
      <c r="U14" s="955" t="s">
        <v>90</v>
      </c>
      <c r="V14" s="956"/>
    </row>
    <row r="15" spans="2:22" s="3" customFormat="1" ht="48.75" customHeight="1">
      <c r="B15" s="915"/>
      <c r="C15" s="170" t="s">
        <v>552</v>
      </c>
      <c r="D15" s="168" t="s">
        <v>553</v>
      </c>
      <c r="E15" s="167" t="s">
        <v>552</v>
      </c>
      <c r="F15" s="168" t="s">
        <v>553</v>
      </c>
      <c r="G15" s="167" t="s">
        <v>552</v>
      </c>
      <c r="H15" s="168" t="s">
        <v>553</v>
      </c>
      <c r="I15" s="167" t="s">
        <v>552</v>
      </c>
      <c r="J15" s="168" t="s">
        <v>553</v>
      </c>
      <c r="K15" s="167" t="s">
        <v>552</v>
      </c>
      <c r="L15" s="168" t="s">
        <v>553</v>
      </c>
      <c r="M15" s="167" t="s">
        <v>552</v>
      </c>
      <c r="N15" s="168" t="s">
        <v>553</v>
      </c>
      <c r="O15" s="168" t="s">
        <v>552</v>
      </c>
      <c r="P15" s="168" t="s">
        <v>553</v>
      </c>
      <c r="Q15" s="168" t="s">
        <v>552</v>
      </c>
      <c r="R15" s="168" t="s">
        <v>553</v>
      </c>
      <c r="S15" s="167" t="s">
        <v>552</v>
      </c>
      <c r="T15" s="168" t="s">
        <v>553</v>
      </c>
      <c r="U15" s="168" t="s">
        <v>552</v>
      </c>
      <c r="V15" s="169" t="s">
        <v>553</v>
      </c>
    </row>
    <row r="16" spans="2:22" s="3" customFormat="1" ht="19.5" customHeight="1">
      <c r="B16" s="58" t="s">
        <v>181</v>
      </c>
      <c r="C16" s="431">
        <v>0</v>
      </c>
      <c r="D16" s="432">
        <v>13</v>
      </c>
      <c r="E16" s="432">
        <v>0</v>
      </c>
      <c r="F16" s="432">
        <v>8</v>
      </c>
      <c r="G16" s="432">
        <v>0</v>
      </c>
      <c r="H16" s="432">
        <v>5</v>
      </c>
      <c r="I16" s="432">
        <v>0</v>
      </c>
      <c r="J16" s="432">
        <v>0</v>
      </c>
      <c r="K16" s="432">
        <f>+O16+Q16+S16+U16</f>
        <v>0</v>
      </c>
      <c r="L16" s="432">
        <f>+P16+R16+T16+V16</f>
        <v>0</v>
      </c>
      <c r="M16" s="433">
        <v>0</v>
      </c>
      <c r="N16" s="433">
        <v>0</v>
      </c>
      <c r="O16" s="432">
        <v>0</v>
      </c>
      <c r="P16" s="432">
        <v>0</v>
      </c>
      <c r="Q16" s="432">
        <v>0</v>
      </c>
      <c r="R16" s="432">
        <v>0</v>
      </c>
      <c r="S16" s="432">
        <v>0</v>
      </c>
      <c r="T16" s="432">
        <v>0</v>
      </c>
      <c r="U16" s="432">
        <v>0</v>
      </c>
      <c r="V16" s="434">
        <v>0</v>
      </c>
    </row>
    <row r="17" spans="2:22" s="3" customFormat="1" ht="19.5" customHeight="1">
      <c r="B17" s="59" t="s">
        <v>182</v>
      </c>
      <c r="C17" s="435">
        <v>0</v>
      </c>
      <c r="D17" s="436">
        <v>75</v>
      </c>
      <c r="E17" s="436">
        <v>0</v>
      </c>
      <c r="F17" s="436">
        <v>53</v>
      </c>
      <c r="G17" s="436">
        <v>0</v>
      </c>
      <c r="H17" s="436">
        <v>22</v>
      </c>
      <c r="I17" s="436">
        <v>0</v>
      </c>
      <c r="J17" s="436">
        <v>0</v>
      </c>
      <c r="K17" s="436">
        <f aca="true" t="shared" si="4" ref="K17:L24">+O17+Q17+S17+U17</f>
        <v>0</v>
      </c>
      <c r="L17" s="436">
        <f t="shared" si="4"/>
        <v>0</v>
      </c>
      <c r="M17" s="224">
        <v>0</v>
      </c>
      <c r="N17" s="224">
        <v>0</v>
      </c>
      <c r="O17" s="436">
        <v>0</v>
      </c>
      <c r="P17" s="436">
        <v>0</v>
      </c>
      <c r="Q17" s="436">
        <v>0</v>
      </c>
      <c r="R17" s="436">
        <v>0</v>
      </c>
      <c r="S17" s="437">
        <v>0</v>
      </c>
      <c r="T17" s="436">
        <v>0</v>
      </c>
      <c r="U17" s="437">
        <v>0</v>
      </c>
      <c r="V17" s="438">
        <v>0</v>
      </c>
    </row>
    <row r="18" spans="2:22" s="3" customFormat="1" ht="19.5" customHeight="1">
      <c r="B18" s="59" t="s">
        <v>575</v>
      </c>
      <c r="C18" s="435">
        <v>410</v>
      </c>
      <c r="D18" s="436">
        <v>143</v>
      </c>
      <c r="E18" s="436">
        <v>313</v>
      </c>
      <c r="F18" s="436">
        <v>116</v>
      </c>
      <c r="G18" s="436">
        <v>60</v>
      </c>
      <c r="H18" s="436">
        <v>25</v>
      </c>
      <c r="I18" s="436">
        <v>37</v>
      </c>
      <c r="J18" s="436">
        <v>2</v>
      </c>
      <c r="K18" s="436">
        <f t="shared" si="4"/>
        <v>14</v>
      </c>
      <c r="L18" s="436">
        <f t="shared" si="4"/>
        <v>0</v>
      </c>
      <c r="M18" s="224">
        <f aca="true" t="shared" si="5" ref="M18:M25">K18/I18*100</f>
        <v>37.83783783783784</v>
      </c>
      <c r="N18" s="224">
        <v>0</v>
      </c>
      <c r="O18" s="436">
        <v>0</v>
      </c>
      <c r="P18" s="436">
        <v>0</v>
      </c>
      <c r="Q18" s="436">
        <v>6</v>
      </c>
      <c r="R18" s="436">
        <v>0</v>
      </c>
      <c r="S18" s="436">
        <v>8</v>
      </c>
      <c r="T18" s="436">
        <v>0</v>
      </c>
      <c r="U18" s="437">
        <v>0</v>
      </c>
      <c r="V18" s="438">
        <v>0</v>
      </c>
    </row>
    <row r="19" spans="2:22" s="3" customFormat="1" ht="19.5" customHeight="1">
      <c r="B19" s="59" t="s">
        <v>124</v>
      </c>
      <c r="C19" s="435">
        <v>467</v>
      </c>
      <c r="D19" s="436">
        <v>102</v>
      </c>
      <c r="E19" s="436">
        <v>351</v>
      </c>
      <c r="F19" s="436">
        <v>84</v>
      </c>
      <c r="G19" s="436">
        <v>74</v>
      </c>
      <c r="H19" s="436">
        <v>16</v>
      </c>
      <c r="I19" s="436">
        <v>42</v>
      </c>
      <c r="J19" s="436">
        <v>2</v>
      </c>
      <c r="K19" s="436">
        <f t="shared" si="4"/>
        <v>19</v>
      </c>
      <c r="L19" s="436">
        <f t="shared" si="4"/>
        <v>0</v>
      </c>
      <c r="M19" s="224">
        <f t="shared" si="5"/>
        <v>45.23809523809524</v>
      </c>
      <c r="N19" s="224">
        <v>0</v>
      </c>
      <c r="O19" s="436">
        <v>1</v>
      </c>
      <c r="P19" s="436">
        <v>0</v>
      </c>
      <c r="Q19" s="436">
        <v>8</v>
      </c>
      <c r="R19" s="436">
        <v>0</v>
      </c>
      <c r="S19" s="436">
        <v>10</v>
      </c>
      <c r="T19" s="436">
        <v>0</v>
      </c>
      <c r="U19" s="437">
        <v>0</v>
      </c>
      <c r="V19" s="438">
        <v>0</v>
      </c>
    </row>
    <row r="20" spans="2:22" s="3" customFormat="1" ht="19.5" customHeight="1">
      <c r="B20" s="59" t="s">
        <v>125</v>
      </c>
      <c r="C20" s="435">
        <v>377</v>
      </c>
      <c r="D20" s="436">
        <v>58</v>
      </c>
      <c r="E20" s="436">
        <v>278</v>
      </c>
      <c r="F20" s="436">
        <v>45</v>
      </c>
      <c r="G20" s="436">
        <v>58</v>
      </c>
      <c r="H20" s="436">
        <v>13</v>
      </c>
      <c r="I20" s="436">
        <v>40</v>
      </c>
      <c r="J20" s="436">
        <v>0</v>
      </c>
      <c r="K20" s="436">
        <f t="shared" si="4"/>
        <v>24</v>
      </c>
      <c r="L20" s="436">
        <f t="shared" si="4"/>
        <v>0</v>
      </c>
      <c r="M20" s="224">
        <f t="shared" si="5"/>
        <v>60</v>
      </c>
      <c r="N20" s="224">
        <v>0</v>
      </c>
      <c r="O20" s="436">
        <v>3</v>
      </c>
      <c r="P20" s="436">
        <v>0</v>
      </c>
      <c r="Q20" s="436">
        <v>12</v>
      </c>
      <c r="R20" s="436">
        <v>0</v>
      </c>
      <c r="S20" s="436">
        <v>9</v>
      </c>
      <c r="T20" s="436">
        <v>0</v>
      </c>
      <c r="U20" s="437">
        <v>0</v>
      </c>
      <c r="V20" s="438">
        <v>0</v>
      </c>
    </row>
    <row r="21" spans="2:22" s="3" customFormat="1" ht="19.5" customHeight="1">
      <c r="B21" s="59" t="s">
        <v>126</v>
      </c>
      <c r="C21" s="435">
        <v>456</v>
      </c>
      <c r="D21" s="436">
        <f>SUM(F21+H21+J21)</f>
        <v>0</v>
      </c>
      <c r="E21" s="436">
        <v>239</v>
      </c>
      <c r="F21" s="436">
        <v>0</v>
      </c>
      <c r="G21" s="436">
        <v>127</v>
      </c>
      <c r="H21" s="436">
        <v>0</v>
      </c>
      <c r="I21" s="436">
        <v>85</v>
      </c>
      <c r="J21" s="436">
        <v>0</v>
      </c>
      <c r="K21" s="436">
        <f t="shared" si="4"/>
        <v>43</v>
      </c>
      <c r="L21" s="436">
        <f t="shared" si="4"/>
        <v>0</v>
      </c>
      <c r="M21" s="224">
        <f t="shared" si="5"/>
        <v>50.588235294117645</v>
      </c>
      <c r="N21" s="224">
        <v>0</v>
      </c>
      <c r="O21" s="436">
        <v>11</v>
      </c>
      <c r="P21" s="436">
        <v>0</v>
      </c>
      <c r="Q21" s="436">
        <v>21</v>
      </c>
      <c r="R21" s="436">
        <v>0</v>
      </c>
      <c r="S21" s="436">
        <v>9</v>
      </c>
      <c r="T21" s="436">
        <v>0</v>
      </c>
      <c r="U21" s="436">
        <v>2</v>
      </c>
      <c r="V21" s="438">
        <v>0</v>
      </c>
    </row>
    <row r="22" spans="2:22" s="3" customFormat="1" ht="19.5" customHeight="1">
      <c r="B22" s="59" t="s">
        <v>127</v>
      </c>
      <c r="C22" s="435">
        <v>584</v>
      </c>
      <c r="D22" s="436">
        <f>SUM(F22+H22+J22)</f>
        <v>0</v>
      </c>
      <c r="E22" s="436">
        <v>217</v>
      </c>
      <c r="F22" s="436">
        <v>0</v>
      </c>
      <c r="G22" s="436">
        <v>155</v>
      </c>
      <c r="H22" s="436">
        <v>0</v>
      </c>
      <c r="I22" s="436">
        <v>191</v>
      </c>
      <c r="J22" s="436">
        <v>0</v>
      </c>
      <c r="K22" s="436">
        <f t="shared" si="4"/>
        <v>105</v>
      </c>
      <c r="L22" s="436">
        <f t="shared" si="4"/>
        <v>0</v>
      </c>
      <c r="M22" s="224">
        <f t="shared" si="5"/>
        <v>54.973821989528794</v>
      </c>
      <c r="N22" s="224">
        <v>0</v>
      </c>
      <c r="O22" s="436">
        <v>38</v>
      </c>
      <c r="P22" s="436">
        <v>0</v>
      </c>
      <c r="Q22" s="436">
        <v>44</v>
      </c>
      <c r="R22" s="436">
        <v>0</v>
      </c>
      <c r="S22" s="436">
        <v>20</v>
      </c>
      <c r="T22" s="436">
        <v>0</v>
      </c>
      <c r="U22" s="436">
        <v>3</v>
      </c>
      <c r="V22" s="438">
        <v>0</v>
      </c>
    </row>
    <row r="23" spans="2:22" s="3" customFormat="1" ht="19.5" customHeight="1">
      <c r="B23" s="59" t="s">
        <v>128</v>
      </c>
      <c r="C23" s="435">
        <v>926</v>
      </c>
      <c r="D23" s="436">
        <f>SUM(F23+H23+J23)</f>
        <v>0</v>
      </c>
      <c r="E23" s="436">
        <v>222</v>
      </c>
      <c r="F23" s="436">
        <v>0</v>
      </c>
      <c r="G23" s="436">
        <v>281</v>
      </c>
      <c r="H23" s="436">
        <v>0</v>
      </c>
      <c r="I23" s="436">
        <v>358</v>
      </c>
      <c r="J23" s="436">
        <v>0</v>
      </c>
      <c r="K23" s="436">
        <f t="shared" si="4"/>
        <v>200</v>
      </c>
      <c r="L23" s="436">
        <f t="shared" si="4"/>
        <v>0</v>
      </c>
      <c r="M23" s="224">
        <f t="shared" si="5"/>
        <v>55.865921787709496</v>
      </c>
      <c r="N23" s="224">
        <v>0</v>
      </c>
      <c r="O23" s="436">
        <v>80</v>
      </c>
      <c r="P23" s="436">
        <v>0</v>
      </c>
      <c r="Q23" s="436">
        <v>79</v>
      </c>
      <c r="R23" s="436">
        <v>0</v>
      </c>
      <c r="S23" s="436">
        <v>35</v>
      </c>
      <c r="T23" s="436">
        <v>0</v>
      </c>
      <c r="U23" s="437">
        <v>6</v>
      </c>
      <c r="V23" s="438">
        <v>0</v>
      </c>
    </row>
    <row r="24" spans="2:22" s="3" customFormat="1" ht="19.5" customHeight="1">
      <c r="B24" s="60" t="s">
        <v>129</v>
      </c>
      <c r="C24" s="439">
        <v>1346</v>
      </c>
      <c r="D24" s="440">
        <f>SUM(F24+H24+J24)</f>
        <v>0</v>
      </c>
      <c r="E24" s="440">
        <v>207</v>
      </c>
      <c r="F24" s="440">
        <v>0</v>
      </c>
      <c r="G24" s="440">
        <v>358</v>
      </c>
      <c r="H24" s="440">
        <v>0</v>
      </c>
      <c r="I24" s="440">
        <v>603</v>
      </c>
      <c r="J24" s="440">
        <v>0</v>
      </c>
      <c r="K24" s="440">
        <f t="shared" si="4"/>
        <v>360</v>
      </c>
      <c r="L24" s="440">
        <f t="shared" si="4"/>
        <v>0</v>
      </c>
      <c r="M24" s="384">
        <f t="shared" si="5"/>
        <v>59.70149253731343</v>
      </c>
      <c r="N24" s="384">
        <v>0</v>
      </c>
      <c r="O24" s="440">
        <v>160</v>
      </c>
      <c r="P24" s="440">
        <v>0</v>
      </c>
      <c r="Q24" s="440">
        <v>148</v>
      </c>
      <c r="R24" s="440">
        <v>0</v>
      </c>
      <c r="S24" s="440">
        <v>49</v>
      </c>
      <c r="T24" s="440">
        <v>0</v>
      </c>
      <c r="U24" s="440">
        <v>3</v>
      </c>
      <c r="V24" s="441">
        <v>0</v>
      </c>
    </row>
    <row r="25" spans="2:22" s="3" customFormat="1" ht="19.5" customHeight="1">
      <c r="B25" s="61" t="s">
        <v>78</v>
      </c>
      <c r="C25" s="442">
        <f aca="true" t="shared" si="6" ref="C25:I25">SUM(C16:C24)</f>
        <v>4566</v>
      </c>
      <c r="D25" s="442">
        <f t="shared" si="6"/>
        <v>391</v>
      </c>
      <c r="E25" s="443">
        <f t="shared" si="6"/>
        <v>1827</v>
      </c>
      <c r="F25" s="443">
        <f t="shared" si="6"/>
        <v>306</v>
      </c>
      <c r="G25" s="443">
        <f t="shared" si="6"/>
        <v>1113</v>
      </c>
      <c r="H25" s="443">
        <f t="shared" si="6"/>
        <v>81</v>
      </c>
      <c r="I25" s="443">
        <f t="shared" si="6"/>
        <v>1356</v>
      </c>
      <c r="J25" s="443">
        <f aca="true" t="shared" si="7" ref="J25:V25">SUM(J16:J24)</f>
        <v>4</v>
      </c>
      <c r="K25" s="443">
        <f>SUM(K16:K24)</f>
        <v>765</v>
      </c>
      <c r="L25" s="443">
        <f t="shared" si="7"/>
        <v>0</v>
      </c>
      <c r="M25" s="428">
        <f t="shared" si="5"/>
        <v>56.415929203539825</v>
      </c>
      <c r="N25" s="385">
        <f t="shared" si="7"/>
        <v>0</v>
      </c>
      <c r="O25" s="443">
        <f>SUM(O16:O24)</f>
        <v>293</v>
      </c>
      <c r="P25" s="443">
        <f t="shared" si="7"/>
        <v>0</v>
      </c>
      <c r="Q25" s="443">
        <f>SUM(Q16:Q24)</f>
        <v>318</v>
      </c>
      <c r="R25" s="443">
        <f t="shared" si="7"/>
        <v>0</v>
      </c>
      <c r="S25" s="443">
        <f>SUM(S16:S24)</f>
        <v>140</v>
      </c>
      <c r="T25" s="444">
        <f t="shared" si="7"/>
        <v>0</v>
      </c>
      <c r="U25" s="443">
        <f>SUM(U16:U24)</f>
        <v>14</v>
      </c>
      <c r="V25" s="445">
        <f t="shared" si="7"/>
        <v>0</v>
      </c>
    </row>
    <row r="26" spans="2:26" s="3" customFormat="1" ht="19.5" customHeight="1">
      <c r="B26" s="844" t="s">
        <v>576</v>
      </c>
      <c r="C26" s="844"/>
      <c r="D26" s="844"/>
      <c r="E26" s="844"/>
      <c r="F26" s="844"/>
      <c r="G26" s="844"/>
      <c r="H26" s="844"/>
      <c r="I26" s="844"/>
      <c r="J26" s="844"/>
      <c r="K26" s="844"/>
      <c r="L26" s="844"/>
      <c r="M26" s="844"/>
      <c r="N26" s="844"/>
      <c r="O26" s="844"/>
      <c r="P26" s="844"/>
      <c r="Q26" s="844"/>
      <c r="R26" s="844"/>
      <c r="S26" s="844"/>
      <c r="T26" s="844"/>
      <c r="U26" s="844"/>
      <c r="V26" s="844"/>
      <c r="W26" s="31"/>
      <c r="X26" s="31"/>
      <c r="Y26" s="31"/>
      <c r="Z26" s="31"/>
    </row>
    <row r="27" s="3" customFormat="1" ht="19.5" customHeight="1"/>
    <row r="87" ht="15" customHeight="1"/>
    <row r="88" ht="15" customHeight="1"/>
    <row r="89" ht="15" customHeight="1"/>
    <row r="90" ht="15" customHeight="1"/>
    <row r="91" ht="15" customHeight="1"/>
    <row r="92" ht="15" customHeight="1"/>
  </sheetData>
  <sheetProtection/>
  <mergeCells count="32">
    <mergeCell ref="O13:V13"/>
    <mergeCell ref="O14:P14"/>
    <mergeCell ref="Q14:R14"/>
    <mergeCell ref="S14:T14"/>
    <mergeCell ref="U14:V14"/>
    <mergeCell ref="B26:V26"/>
    <mergeCell ref="W4:X4"/>
    <mergeCell ref="A11:AD11"/>
    <mergeCell ref="A12:AD12"/>
    <mergeCell ref="B13:B15"/>
    <mergeCell ref="C13:D14"/>
    <mergeCell ref="E13:F14"/>
    <mergeCell ref="G13:H14"/>
    <mergeCell ref="I13:J14"/>
    <mergeCell ref="K13:L14"/>
    <mergeCell ref="M13:N14"/>
    <mergeCell ref="M2:N4"/>
    <mergeCell ref="O2:AD2"/>
    <mergeCell ref="O3:P4"/>
    <mergeCell ref="Q3:R4"/>
    <mergeCell ref="S3:X3"/>
    <mergeCell ref="Y3:Z4"/>
    <mergeCell ref="AA3:AB4"/>
    <mergeCell ref="AC3:AD4"/>
    <mergeCell ref="S4:T4"/>
    <mergeCell ref="U4:V4"/>
    <mergeCell ref="B2:B5"/>
    <mergeCell ref="C2:D4"/>
    <mergeCell ref="E2:F4"/>
    <mergeCell ref="G2:H4"/>
    <mergeCell ref="I2:J4"/>
    <mergeCell ref="K2:L4"/>
  </mergeCells>
  <printOptions/>
  <pageMargins left="0.7086614173228347" right="0.7086614173228347" top="0.7480314960629921" bottom="0.7480314960629921" header="0.31496062992125984" footer="0.31496062992125984"/>
  <pageSetup firstPageNumber="85" useFirstPageNumber="1" fitToHeight="1" fitToWidth="1" horizontalDpi="600" verticalDpi="600" orientation="landscape" paperSize="9" scale="76" r:id="rId1"/>
  <headerFooter>
    <oddFooter>&amp;C&amp;P</oddFooter>
  </headerFooter>
  <colBreaks count="1" manualBreakCount="1">
    <brk id="16" max="65535" man="1"/>
  </colBreaks>
</worksheet>
</file>

<file path=xl/worksheets/sheet12.xml><?xml version="1.0" encoding="utf-8"?>
<worksheet xmlns="http://schemas.openxmlformats.org/spreadsheetml/2006/main" xmlns:r="http://schemas.openxmlformats.org/officeDocument/2006/relationships">
  <sheetPr>
    <pageSetUpPr fitToPage="1"/>
  </sheetPr>
  <dimension ref="A1:Y35"/>
  <sheetViews>
    <sheetView showGridLines="0" view="pageBreakPreview" zoomScale="85" zoomScaleNormal="115" zoomScaleSheetLayoutView="85" zoomScalePageLayoutView="0" workbookViewId="0" topLeftCell="A1">
      <pane xSplit="3" ySplit="4" topLeftCell="D5" activePane="bottomRight" state="frozen"/>
      <selection pane="topLeft" activeCell="N13" sqref="N13"/>
      <selection pane="topRight" activeCell="N13" sqref="N13"/>
      <selection pane="bottomLeft" activeCell="N13" sqref="N13"/>
      <selection pane="bottomRight" activeCell="A20" sqref="A20"/>
    </sheetView>
  </sheetViews>
  <sheetFormatPr defaultColWidth="9.00390625" defaultRowHeight="19.5" customHeight="1"/>
  <cols>
    <col min="1" max="1" width="1.625" style="1" customWidth="1"/>
    <col min="2" max="2" width="3.50390625" style="1" bestFit="1" customWidth="1"/>
    <col min="3" max="3" width="10.50390625" style="1" bestFit="1" customWidth="1"/>
    <col min="4" max="25" width="7.125" style="1" customWidth="1"/>
    <col min="26" max="39" width="4.625" style="1" customWidth="1"/>
    <col min="40" max="16384" width="9.00390625" style="1" customWidth="1"/>
  </cols>
  <sheetData>
    <row r="1" spans="1:25" ht="19.5" customHeight="1">
      <c r="A1" s="764" t="s">
        <v>660</v>
      </c>
      <c r="B1" s="764"/>
      <c r="C1" s="764"/>
      <c r="D1" s="764"/>
      <c r="E1" s="764"/>
      <c r="F1" s="764"/>
      <c r="G1" s="764"/>
      <c r="H1" s="764"/>
      <c r="I1" s="764"/>
      <c r="J1" s="764"/>
      <c r="K1" s="764"/>
      <c r="L1" s="764"/>
      <c r="M1" s="764"/>
      <c r="N1" s="2"/>
      <c r="O1" s="2"/>
      <c r="P1" s="2"/>
      <c r="Q1" s="2"/>
      <c r="Y1" s="26"/>
    </row>
    <row r="2" spans="2:25" s="3" customFormat="1" ht="13.5">
      <c r="B2" s="851" t="s">
        <v>83</v>
      </c>
      <c r="C2" s="825" t="s">
        <v>81</v>
      </c>
      <c r="D2" s="854" t="s">
        <v>61</v>
      </c>
      <c r="E2" s="855"/>
      <c r="F2" s="855" t="s">
        <v>130</v>
      </c>
      <c r="G2" s="958"/>
      <c r="H2" s="958" t="s">
        <v>62</v>
      </c>
      <c r="I2" s="958"/>
      <c r="J2" s="958" t="s">
        <v>86</v>
      </c>
      <c r="K2" s="958"/>
      <c r="L2" s="958" t="s">
        <v>95</v>
      </c>
      <c r="M2" s="958"/>
      <c r="N2" s="958" t="s">
        <v>87</v>
      </c>
      <c r="O2" s="958"/>
      <c r="P2" s="958"/>
      <c r="Q2" s="958"/>
      <c r="R2" s="958"/>
      <c r="S2" s="958"/>
      <c r="T2" s="958"/>
      <c r="U2" s="958"/>
      <c r="V2" s="958"/>
      <c r="W2" s="958"/>
      <c r="X2" s="958"/>
      <c r="Y2" s="825"/>
    </row>
    <row r="3" spans="2:25" s="3" customFormat="1" ht="26.25" customHeight="1">
      <c r="B3" s="852"/>
      <c r="C3" s="849"/>
      <c r="D3" s="856"/>
      <c r="E3" s="857"/>
      <c r="F3" s="959"/>
      <c r="G3" s="959"/>
      <c r="H3" s="959"/>
      <c r="I3" s="959"/>
      <c r="J3" s="959"/>
      <c r="K3" s="959"/>
      <c r="L3" s="959"/>
      <c r="M3" s="959"/>
      <c r="N3" s="959" t="s">
        <v>131</v>
      </c>
      <c r="O3" s="959"/>
      <c r="P3" s="959" t="s">
        <v>132</v>
      </c>
      <c r="Q3" s="959"/>
      <c r="R3" s="959" t="s">
        <v>133</v>
      </c>
      <c r="S3" s="959"/>
      <c r="T3" s="959" t="s">
        <v>134</v>
      </c>
      <c r="U3" s="959"/>
      <c r="V3" s="959" t="s">
        <v>90</v>
      </c>
      <c r="W3" s="959"/>
      <c r="X3" s="870" t="s">
        <v>135</v>
      </c>
      <c r="Y3" s="957"/>
    </row>
    <row r="4" spans="2:25" s="3" customFormat="1" ht="26.25" customHeight="1">
      <c r="B4" s="853"/>
      <c r="C4" s="850"/>
      <c r="D4" s="150" t="s">
        <v>64</v>
      </c>
      <c r="E4" s="151" t="s">
        <v>65</v>
      </c>
      <c r="F4" s="151" t="s">
        <v>64</v>
      </c>
      <c r="G4" s="151" t="s">
        <v>65</v>
      </c>
      <c r="H4" s="151" t="s">
        <v>64</v>
      </c>
      <c r="I4" s="151" t="s">
        <v>65</v>
      </c>
      <c r="J4" s="151" t="s">
        <v>64</v>
      </c>
      <c r="K4" s="151" t="s">
        <v>65</v>
      </c>
      <c r="L4" s="151" t="s">
        <v>64</v>
      </c>
      <c r="M4" s="151" t="s">
        <v>65</v>
      </c>
      <c r="N4" s="151" t="s">
        <v>64</v>
      </c>
      <c r="O4" s="151" t="s">
        <v>65</v>
      </c>
      <c r="P4" s="151" t="s">
        <v>64</v>
      </c>
      <c r="Q4" s="151" t="s">
        <v>65</v>
      </c>
      <c r="R4" s="151" t="s">
        <v>64</v>
      </c>
      <c r="S4" s="151" t="s">
        <v>65</v>
      </c>
      <c r="T4" s="151" t="s">
        <v>64</v>
      </c>
      <c r="U4" s="151" t="s">
        <v>65</v>
      </c>
      <c r="V4" s="151" t="s">
        <v>64</v>
      </c>
      <c r="W4" s="151" t="s">
        <v>65</v>
      </c>
      <c r="X4" s="151" t="s">
        <v>64</v>
      </c>
      <c r="Y4" s="152" t="s">
        <v>65</v>
      </c>
    </row>
    <row r="5" spans="2:25" s="3" customFormat="1" ht="21.75" customHeight="1">
      <c r="B5" s="960" t="s">
        <v>77</v>
      </c>
      <c r="C5" s="171" t="s">
        <v>183</v>
      </c>
      <c r="D5" s="446">
        <v>150</v>
      </c>
      <c r="E5" s="432">
        <v>28</v>
      </c>
      <c r="F5" s="432">
        <v>150</v>
      </c>
      <c r="G5" s="432">
        <v>28</v>
      </c>
      <c r="H5" s="447">
        <v>0</v>
      </c>
      <c r="I5" s="432">
        <v>0</v>
      </c>
      <c r="J5" s="432">
        <f aca="true" t="shared" si="0" ref="J5:K9">N5+P5+R5+T5+V5+X5</f>
        <v>0</v>
      </c>
      <c r="K5" s="432">
        <f t="shared" si="0"/>
        <v>0</v>
      </c>
      <c r="L5" s="433">
        <v>0</v>
      </c>
      <c r="M5" s="433">
        <v>0</v>
      </c>
      <c r="N5" s="447">
        <v>0</v>
      </c>
      <c r="O5" s="447">
        <v>0</v>
      </c>
      <c r="P5" s="447">
        <v>0</v>
      </c>
      <c r="Q5" s="447">
        <v>0</v>
      </c>
      <c r="R5" s="447">
        <v>0</v>
      </c>
      <c r="S5" s="447">
        <v>0</v>
      </c>
      <c r="T5" s="447">
        <v>0</v>
      </c>
      <c r="U5" s="447">
        <v>0</v>
      </c>
      <c r="V5" s="447">
        <v>0</v>
      </c>
      <c r="W5" s="447">
        <v>0</v>
      </c>
      <c r="X5" s="447">
        <v>0</v>
      </c>
      <c r="Y5" s="448">
        <v>0</v>
      </c>
    </row>
    <row r="6" spans="2:25" s="3" customFormat="1" ht="21.75" customHeight="1">
      <c r="B6" s="961"/>
      <c r="C6" s="172" t="s">
        <v>247</v>
      </c>
      <c r="D6" s="449">
        <v>123</v>
      </c>
      <c r="E6" s="450">
        <v>20</v>
      </c>
      <c r="F6" s="450">
        <v>122</v>
      </c>
      <c r="G6" s="450">
        <v>20</v>
      </c>
      <c r="H6" s="436">
        <v>1</v>
      </c>
      <c r="I6" s="436">
        <v>0</v>
      </c>
      <c r="J6" s="436">
        <f t="shared" si="0"/>
        <v>1</v>
      </c>
      <c r="K6" s="436">
        <f t="shared" si="0"/>
        <v>0</v>
      </c>
      <c r="L6" s="436">
        <f>J6/H6*100</f>
        <v>100</v>
      </c>
      <c r="M6" s="436">
        <v>0</v>
      </c>
      <c r="N6" s="436">
        <v>1</v>
      </c>
      <c r="O6" s="436">
        <v>0</v>
      </c>
      <c r="P6" s="436">
        <v>0</v>
      </c>
      <c r="Q6" s="436">
        <v>0</v>
      </c>
      <c r="R6" s="436">
        <v>0</v>
      </c>
      <c r="S6" s="436">
        <v>0</v>
      </c>
      <c r="T6" s="436">
        <v>0</v>
      </c>
      <c r="U6" s="436">
        <v>0</v>
      </c>
      <c r="V6" s="436">
        <v>0</v>
      </c>
      <c r="W6" s="436">
        <v>0</v>
      </c>
      <c r="X6" s="436">
        <v>0</v>
      </c>
      <c r="Y6" s="438">
        <v>0</v>
      </c>
    </row>
    <row r="7" spans="2:25" s="3" customFormat="1" ht="21.75" customHeight="1">
      <c r="B7" s="961"/>
      <c r="C7" s="172" t="s">
        <v>248</v>
      </c>
      <c r="D7" s="449">
        <v>142</v>
      </c>
      <c r="E7" s="450">
        <v>22</v>
      </c>
      <c r="F7" s="450">
        <v>142</v>
      </c>
      <c r="G7" s="450">
        <v>22</v>
      </c>
      <c r="H7" s="436">
        <v>0</v>
      </c>
      <c r="I7" s="436">
        <v>0</v>
      </c>
      <c r="J7" s="436">
        <f t="shared" si="0"/>
        <v>0</v>
      </c>
      <c r="K7" s="436">
        <f t="shared" si="0"/>
        <v>0</v>
      </c>
      <c r="L7" s="451">
        <v>0</v>
      </c>
      <c r="M7" s="436">
        <v>0</v>
      </c>
      <c r="N7" s="436">
        <v>0</v>
      </c>
      <c r="O7" s="436">
        <v>0</v>
      </c>
      <c r="P7" s="436">
        <v>0</v>
      </c>
      <c r="Q7" s="436">
        <v>0</v>
      </c>
      <c r="R7" s="436">
        <v>0</v>
      </c>
      <c r="S7" s="436">
        <v>0</v>
      </c>
      <c r="T7" s="436">
        <v>0</v>
      </c>
      <c r="U7" s="436">
        <v>0</v>
      </c>
      <c r="V7" s="436">
        <v>0</v>
      </c>
      <c r="W7" s="436">
        <v>0</v>
      </c>
      <c r="X7" s="436">
        <v>0</v>
      </c>
      <c r="Y7" s="438">
        <v>0</v>
      </c>
    </row>
    <row r="8" spans="2:25" s="3" customFormat="1" ht="21.75" customHeight="1">
      <c r="B8" s="961"/>
      <c r="C8" s="172" t="s">
        <v>249</v>
      </c>
      <c r="D8" s="449">
        <v>181</v>
      </c>
      <c r="E8" s="450">
        <v>27</v>
      </c>
      <c r="F8" s="450">
        <v>180</v>
      </c>
      <c r="G8" s="450">
        <v>27</v>
      </c>
      <c r="H8" s="436">
        <v>1</v>
      </c>
      <c r="I8" s="436">
        <v>0</v>
      </c>
      <c r="J8" s="436">
        <f t="shared" si="0"/>
        <v>1</v>
      </c>
      <c r="K8" s="436">
        <f t="shared" si="0"/>
        <v>0</v>
      </c>
      <c r="L8" s="436">
        <f>J8/H8*100</f>
        <v>100</v>
      </c>
      <c r="M8" s="436">
        <v>0</v>
      </c>
      <c r="N8" s="436">
        <v>1</v>
      </c>
      <c r="O8" s="436">
        <v>0</v>
      </c>
      <c r="P8" s="436">
        <v>0</v>
      </c>
      <c r="Q8" s="436">
        <v>0</v>
      </c>
      <c r="R8" s="436">
        <v>0</v>
      </c>
      <c r="S8" s="436">
        <v>0</v>
      </c>
      <c r="T8" s="436">
        <v>0</v>
      </c>
      <c r="U8" s="436">
        <v>0</v>
      </c>
      <c r="V8" s="436">
        <v>0</v>
      </c>
      <c r="W8" s="436">
        <v>0</v>
      </c>
      <c r="X8" s="436">
        <v>0</v>
      </c>
      <c r="Y8" s="438">
        <v>0</v>
      </c>
    </row>
    <row r="9" spans="2:25" s="3" customFormat="1" ht="21.75" customHeight="1">
      <c r="B9" s="961"/>
      <c r="C9" s="172" t="s">
        <v>250</v>
      </c>
      <c r="D9" s="449">
        <v>200</v>
      </c>
      <c r="E9" s="450">
        <v>20</v>
      </c>
      <c r="F9" s="450">
        <v>200</v>
      </c>
      <c r="G9" s="450">
        <v>20</v>
      </c>
      <c r="H9" s="436">
        <v>0</v>
      </c>
      <c r="I9" s="436">
        <v>0</v>
      </c>
      <c r="J9" s="436">
        <f t="shared" si="0"/>
        <v>0</v>
      </c>
      <c r="K9" s="436">
        <f t="shared" si="0"/>
        <v>0</v>
      </c>
      <c r="L9" s="436">
        <v>0</v>
      </c>
      <c r="M9" s="436">
        <v>0</v>
      </c>
      <c r="N9" s="436">
        <v>0</v>
      </c>
      <c r="O9" s="436">
        <v>0</v>
      </c>
      <c r="P9" s="436">
        <v>0</v>
      </c>
      <c r="Q9" s="436">
        <v>0</v>
      </c>
      <c r="R9" s="436">
        <v>0</v>
      </c>
      <c r="S9" s="436">
        <v>0</v>
      </c>
      <c r="T9" s="436">
        <v>0</v>
      </c>
      <c r="U9" s="436">
        <v>0</v>
      </c>
      <c r="V9" s="436">
        <v>0</v>
      </c>
      <c r="W9" s="436">
        <v>0</v>
      </c>
      <c r="X9" s="436">
        <v>0</v>
      </c>
      <c r="Y9" s="438">
        <v>0</v>
      </c>
    </row>
    <row r="10" spans="2:25" s="3" customFormat="1" ht="21.75" customHeight="1">
      <c r="B10" s="962"/>
      <c r="C10" s="173" t="s">
        <v>7</v>
      </c>
      <c r="D10" s="452">
        <f>SUM(F10,H10)</f>
        <v>796</v>
      </c>
      <c r="E10" s="440">
        <f>SUM(G10,I10)</f>
        <v>117</v>
      </c>
      <c r="F10" s="440">
        <f aca="true" t="shared" si="1" ref="F10:K10">SUM(F5:F9)</f>
        <v>794</v>
      </c>
      <c r="G10" s="440">
        <f t="shared" si="1"/>
        <v>117</v>
      </c>
      <c r="H10" s="440">
        <f t="shared" si="1"/>
        <v>2</v>
      </c>
      <c r="I10" s="440">
        <f t="shared" si="1"/>
        <v>0</v>
      </c>
      <c r="J10" s="440">
        <f t="shared" si="1"/>
        <v>2</v>
      </c>
      <c r="K10" s="440">
        <f t="shared" si="1"/>
        <v>0</v>
      </c>
      <c r="L10" s="453">
        <f>J10/H10*100</f>
        <v>100</v>
      </c>
      <c r="M10" s="440">
        <v>0</v>
      </c>
      <c r="N10" s="440">
        <f>SUM(N5:N9)</f>
        <v>2</v>
      </c>
      <c r="O10" s="440">
        <f aca="true" t="shared" si="2" ref="O10:Y10">SUM(O5:O9)</f>
        <v>0</v>
      </c>
      <c r="P10" s="440">
        <f t="shared" si="2"/>
        <v>0</v>
      </c>
      <c r="Q10" s="440">
        <f t="shared" si="2"/>
        <v>0</v>
      </c>
      <c r="R10" s="440">
        <f t="shared" si="2"/>
        <v>0</v>
      </c>
      <c r="S10" s="440">
        <f t="shared" si="2"/>
        <v>0</v>
      </c>
      <c r="T10" s="440">
        <f t="shared" si="2"/>
        <v>0</v>
      </c>
      <c r="U10" s="440">
        <f t="shared" si="2"/>
        <v>0</v>
      </c>
      <c r="V10" s="440">
        <f t="shared" si="2"/>
        <v>0</v>
      </c>
      <c r="W10" s="440">
        <f t="shared" si="2"/>
        <v>0</v>
      </c>
      <c r="X10" s="440">
        <v>0</v>
      </c>
      <c r="Y10" s="441">
        <f t="shared" si="2"/>
        <v>0</v>
      </c>
    </row>
    <row r="11" spans="2:25" s="3" customFormat="1" ht="21.75" customHeight="1">
      <c r="B11" s="960" t="s">
        <v>79</v>
      </c>
      <c r="C11" s="172" t="s">
        <v>183</v>
      </c>
      <c r="D11" s="449">
        <v>497</v>
      </c>
      <c r="E11" s="450">
        <v>173</v>
      </c>
      <c r="F11" s="450">
        <v>497</v>
      </c>
      <c r="G11" s="450">
        <v>173</v>
      </c>
      <c r="H11" s="450">
        <v>0</v>
      </c>
      <c r="I11" s="450">
        <v>0</v>
      </c>
      <c r="J11" s="432">
        <f aca="true" t="shared" si="3" ref="J11:K16">N11+P11+R11+T11+V11+X11</f>
        <v>0</v>
      </c>
      <c r="K11" s="432">
        <f t="shared" si="3"/>
        <v>0</v>
      </c>
      <c r="L11" s="146">
        <v>0</v>
      </c>
      <c r="M11" s="146">
        <v>0</v>
      </c>
      <c r="N11" s="432">
        <v>0</v>
      </c>
      <c r="O11" s="450">
        <v>0</v>
      </c>
      <c r="P11" s="450">
        <v>0</v>
      </c>
      <c r="Q11" s="450">
        <v>0</v>
      </c>
      <c r="R11" s="450">
        <v>0</v>
      </c>
      <c r="S11" s="450">
        <v>0</v>
      </c>
      <c r="T11" s="450">
        <v>0</v>
      </c>
      <c r="U11" s="450">
        <v>0</v>
      </c>
      <c r="V11" s="450">
        <v>0</v>
      </c>
      <c r="W11" s="450">
        <v>0</v>
      </c>
      <c r="X11" s="450">
        <v>0</v>
      </c>
      <c r="Y11" s="454">
        <v>0</v>
      </c>
    </row>
    <row r="12" spans="2:25" s="3" customFormat="1" ht="21.75" customHeight="1">
      <c r="B12" s="961"/>
      <c r="C12" s="172" t="s">
        <v>247</v>
      </c>
      <c r="D12" s="449">
        <v>280</v>
      </c>
      <c r="E12" s="450">
        <v>77</v>
      </c>
      <c r="F12" s="450">
        <v>280</v>
      </c>
      <c r="G12" s="450">
        <v>77</v>
      </c>
      <c r="H12" s="450">
        <v>0</v>
      </c>
      <c r="I12" s="450">
        <v>0</v>
      </c>
      <c r="J12" s="436">
        <f t="shared" si="3"/>
        <v>0</v>
      </c>
      <c r="K12" s="436">
        <f t="shared" si="3"/>
        <v>0</v>
      </c>
      <c r="L12" s="146">
        <v>0</v>
      </c>
      <c r="M12" s="146">
        <v>0</v>
      </c>
      <c r="N12" s="450">
        <v>0</v>
      </c>
      <c r="O12" s="450">
        <v>0</v>
      </c>
      <c r="P12" s="450">
        <v>0</v>
      </c>
      <c r="Q12" s="450">
        <v>0</v>
      </c>
      <c r="R12" s="450">
        <v>0</v>
      </c>
      <c r="S12" s="450">
        <v>0</v>
      </c>
      <c r="T12" s="450">
        <v>0</v>
      </c>
      <c r="U12" s="450">
        <v>0</v>
      </c>
      <c r="V12" s="450">
        <v>0</v>
      </c>
      <c r="W12" s="450">
        <v>0</v>
      </c>
      <c r="X12" s="450">
        <v>0</v>
      </c>
      <c r="Y12" s="454">
        <v>0</v>
      </c>
    </row>
    <row r="13" spans="2:25" s="3" customFormat="1" ht="21.75" customHeight="1">
      <c r="B13" s="961"/>
      <c r="C13" s="172" t="s">
        <v>248</v>
      </c>
      <c r="D13" s="449">
        <v>426</v>
      </c>
      <c r="E13" s="450">
        <v>79</v>
      </c>
      <c r="F13" s="450">
        <v>425</v>
      </c>
      <c r="G13" s="450">
        <v>79</v>
      </c>
      <c r="H13" s="450">
        <v>1</v>
      </c>
      <c r="I13" s="450">
        <v>0</v>
      </c>
      <c r="J13" s="436">
        <f t="shared" si="3"/>
        <v>1</v>
      </c>
      <c r="K13" s="436">
        <f t="shared" si="3"/>
        <v>0</v>
      </c>
      <c r="L13" s="146">
        <f>J13/H13*100</f>
        <v>100</v>
      </c>
      <c r="M13" s="146">
        <v>0</v>
      </c>
      <c r="N13" s="450">
        <v>1</v>
      </c>
      <c r="O13" s="450">
        <v>0</v>
      </c>
      <c r="P13" s="450">
        <v>0</v>
      </c>
      <c r="Q13" s="450">
        <v>0</v>
      </c>
      <c r="R13" s="450">
        <v>0</v>
      </c>
      <c r="S13" s="450">
        <v>0</v>
      </c>
      <c r="T13" s="450">
        <v>0</v>
      </c>
      <c r="U13" s="450">
        <v>0</v>
      </c>
      <c r="V13" s="450">
        <v>0</v>
      </c>
      <c r="W13" s="450">
        <v>0</v>
      </c>
      <c r="X13" s="450">
        <v>0</v>
      </c>
      <c r="Y13" s="454">
        <v>0</v>
      </c>
    </row>
    <row r="14" spans="2:25" s="3" customFormat="1" ht="21.75" customHeight="1">
      <c r="B14" s="961"/>
      <c r="C14" s="172" t="s">
        <v>249</v>
      </c>
      <c r="D14" s="449">
        <v>484</v>
      </c>
      <c r="E14" s="450">
        <v>63</v>
      </c>
      <c r="F14" s="450">
        <v>484</v>
      </c>
      <c r="G14" s="450">
        <v>63</v>
      </c>
      <c r="H14" s="450">
        <v>0</v>
      </c>
      <c r="I14" s="450">
        <v>0</v>
      </c>
      <c r="J14" s="436">
        <f t="shared" si="3"/>
        <v>0</v>
      </c>
      <c r="K14" s="436">
        <f t="shared" si="3"/>
        <v>0</v>
      </c>
      <c r="L14" s="451">
        <v>0</v>
      </c>
      <c r="M14" s="146">
        <v>0</v>
      </c>
      <c r="N14" s="450">
        <v>0</v>
      </c>
      <c r="O14" s="450">
        <v>0</v>
      </c>
      <c r="P14" s="450">
        <v>0</v>
      </c>
      <c r="Q14" s="450">
        <v>0</v>
      </c>
      <c r="R14" s="450">
        <v>0</v>
      </c>
      <c r="S14" s="450">
        <v>0</v>
      </c>
      <c r="T14" s="450">
        <v>0</v>
      </c>
      <c r="U14" s="450">
        <v>0</v>
      </c>
      <c r="V14" s="450">
        <v>0</v>
      </c>
      <c r="W14" s="450">
        <v>0</v>
      </c>
      <c r="X14" s="450">
        <v>0</v>
      </c>
      <c r="Y14" s="454">
        <v>0</v>
      </c>
    </row>
    <row r="15" spans="2:25" s="3" customFormat="1" ht="21.75" customHeight="1">
      <c r="B15" s="961"/>
      <c r="C15" s="172" t="s">
        <v>250</v>
      </c>
      <c r="D15" s="449">
        <v>565</v>
      </c>
      <c r="E15" s="450">
        <v>69</v>
      </c>
      <c r="F15" s="450">
        <v>565</v>
      </c>
      <c r="G15" s="450">
        <v>69</v>
      </c>
      <c r="H15" s="450">
        <v>0</v>
      </c>
      <c r="I15" s="450">
        <v>0</v>
      </c>
      <c r="J15" s="436">
        <f t="shared" si="3"/>
        <v>0</v>
      </c>
      <c r="K15" s="436">
        <f t="shared" si="3"/>
        <v>0</v>
      </c>
      <c r="L15" s="451">
        <v>0</v>
      </c>
      <c r="M15" s="146">
        <v>0</v>
      </c>
      <c r="N15" s="450">
        <v>0</v>
      </c>
      <c r="O15" s="450">
        <v>0</v>
      </c>
      <c r="P15" s="450">
        <v>0</v>
      </c>
      <c r="Q15" s="450">
        <v>0</v>
      </c>
      <c r="R15" s="450">
        <v>0</v>
      </c>
      <c r="S15" s="450">
        <v>0</v>
      </c>
      <c r="T15" s="450">
        <v>0</v>
      </c>
      <c r="U15" s="450">
        <v>0</v>
      </c>
      <c r="V15" s="450">
        <v>0</v>
      </c>
      <c r="W15" s="450">
        <v>0</v>
      </c>
      <c r="X15" s="450">
        <v>0</v>
      </c>
      <c r="Y15" s="454">
        <v>0</v>
      </c>
    </row>
    <row r="16" spans="2:25" s="3" customFormat="1" ht="21.75" customHeight="1">
      <c r="B16" s="961"/>
      <c r="C16" s="174" t="s">
        <v>7</v>
      </c>
      <c r="D16" s="455">
        <f>SUM(F16,H16)</f>
        <v>2252</v>
      </c>
      <c r="E16" s="455">
        <f>SUM(G16,I16)</f>
        <v>544</v>
      </c>
      <c r="F16" s="437">
        <f>SUM(F11:F15)</f>
        <v>2251</v>
      </c>
      <c r="G16" s="437">
        <v>544</v>
      </c>
      <c r="H16" s="437">
        <f>SUM(H11:H15)</f>
        <v>1</v>
      </c>
      <c r="I16" s="437">
        <f>SUM(I11:I15)</f>
        <v>0</v>
      </c>
      <c r="J16" s="440">
        <f t="shared" si="3"/>
        <v>1</v>
      </c>
      <c r="K16" s="440">
        <f t="shared" si="3"/>
        <v>0</v>
      </c>
      <c r="L16" s="451">
        <f>J16/H16*100</f>
        <v>100</v>
      </c>
      <c r="M16" s="146">
        <v>0</v>
      </c>
      <c r="N16" s="437">
        <f>SUM(N11:N15)</f>
        <v>1</v>
      </c>
      <c r="O16" s="437">
        <f aca="true" t="shared" si="4" ref="O16:Y16">SUM(O11:O15)</f>
        <v>0</v>
      </c>
      <c r="P16" s="437">
        <f t="shared" si="4"/>
        <v>0</v>
      </c>
      <c r="Q16" s="437">
        <f t="shared" si="4"/>
        <v>0</v>
      </c>
      <c r="R16" s="437">
        <f t="shared" si="4"/>
        <v>0</v>
      </c>
      <c r="S16" s="437">
        <f t="shared" si="4"/>
        <v>0</v>
      </c>
      <c r="T16" s="437">
        <f t="shared" si="4"/>
        <v>0</v>
      </c>
      <c r="U16" s="437">
        <f t="shared" si="4"/>
        <v>0</v>
      </c>
      <c r="V16" s="437">
        <f t="shared" si="4"/>
        <v>0</v>
      </c>
      <c r="W16" s="437">
        <f t="shared" si="4"/>
        <v>0</v>
      </c>
      <c r="X16" s="437">
        <v>0</v>
      </c>
      <c r="Y16" s="456">
        <f t="shared" si="4"/>
        <v>0</v>
      </c>
    </row>
    <row r="17" spans="2:25" s="3" customFormat="1" ht="21.75" customHeight="1">
      <c r="B17" s="963" t="s">
        <v>80</v>
      </c>
      <c r="C17" s="964"/>
      <c r="D17" s="457">
        <f>SUM(D10,D16)</f>
        <v>3048</v>
      </c>
      <c r="E17" s="457">
        <f>SUM(E10,E16)</f>
        <v>661</v>
      </c>
      <c r="F17" s="457">
        <f>SUM(F10,F16)</f>
        <v>3045</v>
      </c>
      <c r="G17" s="457">
        <f>SUM(G10,G16)</f>
        <v>661</v>
      </c>
      <c r="H17" s="457">
        <f>SUM(H10,H16)</f>
        <v>3</v>
      </c>
      <c r="I17" s="457">
        <f aca="true" t="shared" si="5" ref="I17:Y17">SUM(I10,I16)</f>
        <v>0</v>
      </c>
      <c r="J17" s="457">
        <f t="shared" si="5"/>
        <v>3</v>
      </c>
      <c r="K17" s="457">
        <f t="shared" si="5"/>
        <v>0</v>
      </c>
      <c r="L17" s="458">
        <f>J17/H17*100</f>
        <v>100</v>
      </c>
      <c r="M17" s="457">
        <f t="shared" si="5"/>
        <v>0</v>
      </c>
      <c r="N17" s="459">
        <f t="shared" si="5"/>
        <v>3</v>
      </c>
      <c r="O17" s="457">
        <f t="shared" si="5"/>
        <v>0</v>
      </c>
      <c r="P17" s="457">
        <f t="shared" si="5"/>
        <v>0</v>
      </c>
      <c r="Q17" s="457">
        <f t="shared" si="5"/>
        <v>0</v>
      </c>
      <c r="R17" s="457">
        <f t="shared" si="5"/>
        <v>0</v>
      </c>
      <c r="S17" s="457">
        <f t="shared" si="5"/>
        <v>0</v>
      </c>
      <c r="T17" s="457">
        <f t="shared" si="5"/>
        <v>0</v>
      </c>
      <c r="U17" s="457">
        <f t="shared" si="5"/>
        <v>0</v>
      </c>
      <c r="V17" s="457">
        <f t="shared" si="5"/>
        <v>0</v>
      </c>
      <c r="W17" s="457">
        <f t="shared" si="5"/>
        <v>0</v>
      </c>
      <c r="X17" s="457">
        <f t="shared" si="5"/>
        <v>0</v>
      </c>
      <c r="Y17" s="460">
        <f t="shared" si="5"/>
        <v>0</v>
      </c>
    </row>
    <row r="18" s="3" customFormat="1" ht="25.5" customHeight="1"/>
    <row r="19" spans="1:13" ht="14.25">
      <c r="A19" s="764" t="s">
        <v>661</v>
      </c>
      <c r="B19" s="764"/>
      <c r="C19" s="764"/>
      <c r="D19" s="764"/>
      <c r="E19" s="764"/>
      <c r="F19" s="764"/>
      <c r="G19" s="764"/>
      <c r="H19" s="764"/>
      <c r="I19" s="764"/>
      <c r="J19" s="764"/>
      <c r="K19" s="764"/>
      <c r="L19" s="764"/>
      <c r="M19" s="764"/>
    </row>
    <row r="20" spans="2:25" s="3" customFormat="1" ht="26.25" customHeight="1">
      <c r="B20" s="851" t="s">
        <v>83</v>
      </c>
      <c r="C20" s="825" t="s">
        <v>81</v>
      </c>
      <c r="D20" s="854" t="s">
        <v>61</v>
      </c>
      <c r="E20" s="855"/>
      <c r="F20" s="855" t="s">
        <v>130</v>
      </c>
      <c r="G20" s="958"/>
      <c r="H20" s="958" t="s">
        <v>62</v>
      </c>
      <c r="I20" s="958"/>
      <c r="J20" s="958" t="s">
        <v>86</v>
      </c>
      <c r="K20" s="958"/>
      <c r="L20" s="958" t="s">
        <v>95</v>
      </c>
      <c r="M20" s="958"/>
      <c r="N20" s="958" t="s">
        <v>87</v>
      </c>
      <c r="O20" s="958"/>
      <c r="P20" s="958"/>
      <c r="Q20" s="958"/>
      <c r="R20" s="958"/>
      <c r="S20" s="958"/>
      <c r="T20" s="958"/>
      <c r="U20" s="958"/>
      <c r="V20" s="958"/>
      <c r="W20" s="958"/>
      <c r="X20" s="958"/>
      <c r="Y20" s="825"/>
    </row>
    <row r="21" spans="2:25" s="3" customFormat="1" ht="26.25" customHeight="1">
      <c r="B21" s="852"/>
      <c r="C21" s="849"/>
      <c r="D21" s="856"/>
      <c r="E21" s="857"/>
      <c r="F21" s="959"/>
      <c r="G21" s="959"/>
      <c r="H21" s="959"/>
      <c r="I21" s="959"/>
      <c r="J21" s="959"/>
      <c r="K21" s="959"/>
      <c r="L21" s="959"/>
      <c r="M21" s="959"/>
      <c r="N21" s="959" t="s">
        <v>131</v>
      </c>
      <c r="O21" s="959"/>
      <c r="P21" s="959" t="s">
        <v>132</v>
      </c>
      <c r="Q21" s="959"/>
      <c r="R21" s="959" t="s">
        <v>133</v>
      </c>
      <c r="S21" s="959"/>
      <c r="T21" s="959" t="s">
        <v>134</v>
      </c>
      <c r="U21" s="959"/>
      <c r="V21" s="959" t="s">
        <v>90</v>
      </c>
      <c r="W21" s="959"/>
      <c r="X21" s="870" t="s">
        <v>135</v>
      </c>
      <c r="Y21" s="957"/>
    </row>
    <row r="22" spans="2:25" s="3" customFormat="1" ht="26.25" customHeight="1">
      <c r="B22" s="853"/>
      <c r="C22" s="850"/>
      <c r="D22" s="150" t="s">
        <v>64</v>
      </c>
      <c r="E22" s="151" t="s">
        <v>65</v>
      </c>
      <c r="F22" s="151" t="s">
        <v>64</v>
      </c>
      <c r="G22" s="151" t="s">
        <v>65</v>
      </c>
      <c r="H22" s="151" t="s">
        <v>64</v>
      </c>
      <c r="I22" s="151" t="s">
        <v>65</v>
      </c>
      <c r="J22" s="151" t="s">
        <v>64</v>
      </c>
      <c r="K22" s="151" t="s">
        <v>65</v>
      </c>
      <c r="L22" s="151" t="s">
        <v>64</v>
      </c>
      <c r="M22" s="151" t="s">
        <v>65</v>
      </c>
      <c r="N22" s="151" t="s">
        <v>64</v>
      </c>
      <c r="O22" s="151" t="s">
        <v>65</v>
      </c>
      <c r="P22" s="151" t="s">
        <v>64</v>
      </c>
      <c r="Q22" s="151" t="s">
        <v>65</v>
      </c>
      <c r="R22" s="151" t="s">
        <v>64</v>
      </c>
      <c r="S22" s="151" t="s">
        <v>65</v>
      </c>
      <c r="T22" s="151" t="s">
        <v>64</v>
      </c>
      <c r="U22" s="151" t="s">
        <v>65</v>
      </c>
      <c r="V22" s="151" t="s">
        <v>64</v>
      </c>
      <c r="W22" s="151" t="s">
        <v>65</v>
      </c>
      <c r="X22" s="151" t="s">
        <v>64</v>
      </c>
      <c r="Y22" s="152" t="s">
        <v>65</v>
      </c>
    </row>
    <row r="23" spans="2:25" s="3" customFormat="1" ht="21.75" customHeight="1">
      <c r="B23" s="960" t="s">
        <v>77</v>
      </c>
      <c r="C23" s="171" t="s">
        <v>183</v>
      </c>
      <c r="D23" s="446">
        <v>150</v>
      </c>
      <c r="E23" s="432">
        <v>28</v>
      </c>
      <c r="F23" s="432">
        <v>150</v>
      </c>
      <c r="G23" s="432">
        <v>28</v>
      </c>
      <c r="H23" s="447">
        <v>0</v>
      </c>
      <c r="I23" s="432">
        <v>0</v>
      </c>
      <c r="J23" s="432">
        <f aca="true" t="shared" si="6" ref="J23:K27">N23+P23+R23+T23+V23+X23</f>
        <v>0</v>
      </c>
      <c r="K23" s="432">
        <f t="shared" si="6"/>
        <v>0</v>
      </c>
      <c r="L23" s="433">
        <v>0</v>
      </c>
      <c r="M23" s="451">
        <v>0</v>
      </c>
      <c r="N23" s="447">
        <v>0</v>
      </c>
      <c r="O23" s="447">
        <v>0</v>
      </c>
      <c r="P23" s="447">
        <v>0</v>
      </c>
      <c r="Q23" s="447">
        <v>0</v>
      </c>
      <c r="R23" s="447">
        <v>0</v>
      </c>
      <c r="S23" s="447">
        <v>0</v>
      </c>
      <c r="T23" s="447">
        <v>0</v>
      </c>
      <c r="U23" s="447">
        <v>0</v>
      </c>
      <c r="V23" s="447">
        <v>0</v>
      </c>
      <c r="W23" s="447">
        <v>0</v>
      </c>
      <c r="X23" s="447">
        <v>0</v>
      </c>
      <c r="Y23" s="448">
        <v>0</v>
      </c>
    </row>
    <row r="24" spans="2:25" s="3" customFormat="1" ht="21.75" customHeight="1">
      <c r="B24" s="961"/>
      <c r="C24" s="172" t="s">
        <v>247</v>
      </c>
      <c r="D24" s="449">
        <v>123</v>
      </c>
      <c r="E24" s="450">
        <v>20</v>
      </c>
      <c r="F24" s="450">
        <v>122</v>
      </c>
      <c r="G24" s="450">
        <v>20</v>
      </c>
      <c r="H24" s="436">
        <v>1</v>
      </c>
      <c r="I24" s="436">
        <v>0</v>
      </c>
      <c r="J24" s="436">
        <f>N24+P24+R24+T24+V24+X24</f>
        <v>1</v>
      </c>
      <c r="K24" s="436">
        <f t="shared" si="6"/>
        <v>0</v>
      </c>
      <c r="L24" s="451">
        <f aca="true" t="shared" si="7" ref="L24:M35">J24/H24*100</f>
        <v>100</v>
      </c>
      <c r="M24" s="436">
        <v>0</v>
      </c>
      <c r="N24" s="436">
        <v>0</v>
      </c>
      <c r="O24" s="436">
        <v>0</v>
      </c>
      <c r="P24" s="436">
        <v>0</v>
      </c>
      <c r="Q24" s="436">
        <v>0</v>
      </c>
      <c r="R24" s="436">
        <v>0</v>
      </c>
      <c r="S24" s="436">
        <v>0</v>
      </c>
      <c r="T24" s="436">
        <v>0</v>
      </c>
      <c r="U24" s="436">
        <v>0</v>
      </c>
      <c r="V24" s="436">
        <v>0</v>
      </c>
      <c r="W24" s="436">
        <v>0</v>
      </c>
      <c r="X24" s="436">
        <v>1</v>
      </c>
      <c r="Y24" s="438">
        <v>0</v>
      </c>
    </row>
    <row r="25" spans="2:25" s="3" customFormat="1" ht="21.75" customHeight="1">
      <c r="B25" s="961"/>
      <c r="C25" s="172" t="s">
        <v>248</v>
      </c>
      <c r="D25" s="449">
        <v>142</v>
      </c>
      <c r="E25" s="450">
        <v>22</v>
      </c>
      <c r="F25" s="450">
        <v>142</v>
      </c>
      <c r="G25" s="450">
        <v>22</v>
      </c>
      <c r="H25" s="436">
        <v>0</v>
      </c>
      <c r="I25" s="436">
        <v>0</v>
      </c>
      <c r="J25" s="436">
        <f t="shared" si="6"/>
        <v>0</v>
      </c>
      <c r="K25" s="436">
        <f t="shared" si="6"/>
        <v>0</v>
      </c>
      <c r="L25" s="451">
        <v>0</v>
      </c>
      <c r="M25" s="436">
        <v>0</v>
      </c>
      <c r="N25" s="436">
        <v>0</v>
      </c>
      <c r="O25" s="436">
        <v>0</v>
      </c>
      <c r="P25" s="436">
        <v>0</v>
      </c>
      <c r="Q25" s="436">
        <v>0</v>
      </c>
      <c r="R25" s="436">
        <v>0</v>
      </c>
      <c r="S25" s="436">
        <v>0</v>
      </c>
      <c r="T25" s="436">
        <v>0</v>
      </c>
      <c r="U25" s="436">
        <v>0</v>
      </c>
      <c r="V25" s="436">
        <v>0</v>
      </c>
      <c r="W25" s="436">
        <v>0</v>
      </c>
      <c r="X25" s="436">
        <v>0</v>
      </c>
      <c r="Y25" s="438">
        <v>0</v>
      </c>
    </row>
    <row r="26" spans="2:25" s="3" customFormat="1" ht="21.75" customHeight="1">
      <c r="B26" s="961"/>
      <c r="C26" s="172" t="s">
        <v>249</v>
      </c>
      <c r="D26" s="449">
        <v>181</v>
      </c>
      <c r="E26" s="450">
        <v>27</v>
      </c>
      <c r="F26" s="450">
        <v>179</v>
      </c>
      <c r="G26" s="450">
        <v>27</v>
      </c>
      <c r="H26" s="436">
        <v>2</v>
      </c>
      <c r="I26" s="436">
        <v>0</v>
      </c>
      <c r="J26" s="436">
        <f t="shared" si="6"/>
        <v>2</v>
      </c>
      <c r="K26" s="436">
        <f t="shared" si="6"/>
        <v>0</v>
      </c>
      <c r="L26" s="451">
        <f t="shared" si="7"/>
        <v>100</v>
      </c>
      <c r="M26" s="436">
        <v>0</v>
      </c>
      <c r="N26" s="436">
        <v>0</v>
      </c>
      <c r="O26" s="436">
        <v>0</v>
      </c>
      <c r="P26" s="436">
        <v>0</v>
      </c>
      <c r="Q26" s="436">
        <v>0</v>
      </c>
      <c r="R26" s="436">
        <v>0</v>
      </c>
      <c r="S26" s="436">
        <v>0</v>
      </c>
      <c r="T26" s="436">
        <v>0</v>
      </c>
      <c r="U26" s="436">
        <v>0</v>
      </c>
      <c r="V26" s="436">
        <v>0</v>
      </c>
      <c r="W26" s="436">
        <v>0</v>
      </c>
      <c r="X26" s="436">
        <v>2</v>
      </c>
      <c r="Y26" s="438">
        <v>0</v>
      </c>
    </row>
    <row r="27" spans="2:25" s="3" customFormat="1" ht="21.75" customHeight="1">
      <c r="B27" s="961"/>
      <c r="C27" s="172" t="s">
        <v>250</v>
      </c>
      <c r="D27" s="449">
        <v>200</v>
      </c>
      <c r="E27" s="450">
        <v>20</v>
      </c>
      <c r="F27" s="450">
        <v>195</v>
      </c>
      <c r="G27" s="450">
        <v>20</v>
      </c>
      <c r="H27" s="436">
        <v>5</v>
      </c>
      <c r="I27" s="436">
        <v>0</v>
      </c>
      <c r="J27" s="436">
        <f t="shared" si="6"/>
        <v>3</v>
      </c>
      <c r="K27" s="436">
        <f t="shared" si="6"/>
        <v>0</v>
      </c>
      <c r="L27" s="451">
        <f t="shared" si="7"/>
        <v>60</v>
      </c>
      <c r="M27" s="451">
        <v>0</v>
      </c>
      <c r="N27" s="436">
        <v>1</v>
      </c>
      <c r="O27" s="436">
        <v>0</v>
      </c>
      <c r="P27" s="436">
        <v>0</v>
      </c>
      <c r="Q27" s="436">
        <v>0</v>
      </c>
      <c r="R27" s="436">
        <v>0</v>
      </c>
      <c r="S27" s="436">
        <v>0</v>
      </c>
      <c r="T27" s="436">
        <v>0</v>
      </c>
      <c r="U27" s="436">
        <v>0</v>
      </c>
      <c r="V27" s="436">
        <v>0</v>
      </c>
      <c r="W27" s="436">
        <v>0</v>
      </c>
      <c r="X27" s="436">
        <v>2</v>
      </c>
      <c r="Y27" s="438">
        <v>0</v>
      </c>
    </row>
    <row r="28" spans="2:25" s="3" customFormat="1" ht="21.75" customHeight="1">
      <c r="B28" s="962"/>
      <c r="C28" s="173" t="s">
        <v>7</v>
      </c>
      <c r="D28" s="452">
        <f>SUM(F28,H28)</f>
        <v>796</v>
      </c>
      <c r="E28" s="440">
        <f>SUM(G28,I28)</f>
        <v>117</v>
      </c>
      <c r="F28" s="440">
        <f aca="true" t="shared" si="8" ref="F28:K28">SUM(F23:F27)</f>
        <v>788</v>
      </c>
      <c r="G28" s="440">
        <f t="shared" si="8"/>
        <v>117</v>
      </c>
      <c r="H28" s="440">
        <f t="shared" si="8"/>
        <v>8</v>
      </c>
      <c r="I28" s="440">
        <f t="shared" si="8"/>
        <v>0</v>
      </c>
      <c r="J28" s="440">
        <f>SUM(J23:J27)</f>
        <v>6</v>
      </c>
      <c r="K28" s="440">
        <f t="shared" si="8"/>
        <v>0</v>
      </c>
      <c r="L28" s="453">
        <f t="shared" si="7"/>
        <v>75</v>
      </c>
      <c r="M28" s="440">
        <v>0</v>
      </c>
      <c r="N28" s="440">
        <f>SUM(N23:N27)</f>
        <v>1</v>
      </c>
      <c r="O28" s="440">
        <f aca="true" t="shared" si="9" ref="O28:Y28">SUM(O23:O27)</f>
        <v>0</v>
      </c>
      <c r="P28" s="440">
        <f t="shared" si="9"/>
        <v>0</v>
      </c>
      <c r="Q28" s="440">
        <f t="shared" si="9"/>
        <v>0</v>
      </c>
      <c r="R28" s="440">
        <f t="shared" si="9"/>
        <v>0</v>
      </c>
      <c r="S28" s="440">
        <f t="shared" si="9"/>
        <v>0</v>
      </c>
      <c r="T28" s="440">
        <f t="shared" si="9"/>
        <v>0</v>
      </c>
      <c r="U28" s="440">
        <f t="shared" si="9"/>
        <v>0</v>
      </c>
      <c r="V28" s="440">
        <f>SUM(V23:V27)</f>
        <v>0</v>
      </c>
      <c r="W28" s="440">
        <f t="shared" si="9"/>
        <v>0</v>
      </c>
      <c r="X28" s="440">
        <f>SUM(X23:X27)</f>
        <v>5</v>
      </c>
      <c r="Y28" s="441">
        <f t="shared" si="9"/>
        <v>0</v>
      </c>
    </row>
    <row r="29" spans="2:25" s="3" customFormat="1" ht="21.75" customHeight="1">
      <c r="B29" s="960" t="s">
        <v>79</v>
      </c>
      <c r="C29" s="172" t="s">
        <v>183</v>
      </c>
      <c r="D29" s="449">
        <v>497</v>
      </c>
      <c r="E29" s="450">
        <v>173</v>
      </c>
      <c r="F29" s="450">
        <v>497</v>
      </c>
      <c r="G29" s="450">
        <v>171</v>
      </c>
      <c r="H29" s="450">
        <v>0</v>
      </c>
      <c r="I29" s="450">
        <v>2</v>
      </c>
      <c r="J29" s="432">
        <f aca="true" t="shared" si="10" ref="J29:K33">N29+P29+R29+T29+V29+X29</f>
        <v>0</v>
      </c>
      <c r="K29" s="432">
        <f>O29+Q29+S29+U29+W29+Y29</f>
        <v>0</v>
      </c>
      <c r="L29" s="461">
        <v>0</v>
      </c>
      <c r="M29" s="451">
        <f t="shared" si="7"/>
        <v>0</v>
      </c>
      <c r="N29" s="432">
        <v>0</v>
      </c>
      <c r="O29" s="450">
        <v>0</v>
      </c>
      <c r="P29" s="450">
        <v>0</v>
      </c>
      <c r="Q29" s="450">
        <v>0</v>
      </c>
      <c r="R29" s="450">
        <v>0</v>
      </c>
      <c r="S29" s="450">
        <v>0</v>
      </c>
      <c r="T29" s="450">
        <v>0</v>
      </c>
      <c r="U29" s="450">
        <v>0</v>
      </c>
      <c r="V29" s="450">
        <v>0</v>
      </c>
      <c r="W29" s="450">
        <v>0</v>
      </c>
      <c r="X29" s="450">
        <v>0</v>
      </c>
      <c r="Y29" s="454">
        <v>0</v>
      </c>
    </row>
    <row r="30" spans="2:25" s="3" customFormat="1" ht="21.75" customHeight="1">
      <c r="B30" s="961"/>
      <c r="C30" s="172" t="s">
        <v>247</v>
      </c>
      <c r="D30" s="449">
        <v>280</v>
      </c>
      <c r="E30" s="450">
        <v>77</v>
      </c>
      <c r="F30" s="450">
        <v>280</v>
      </c>
      <c r="G30" s="450">
        <v>76</v>
      </c>
      <c r="H30" s="450">
        <v>0</v>
      </c>
      <c r="I30" s="450">
        <v>1</v>
      </c>
      <c r="J30" s="436">
        <f t="shared" si="10"/>
        <v>0</v>
      </c>
      <c r="K30" s="436">
        <f t="shared" si="10"/>
        <v>0</v>
      </c>
      <c r="L30" s="451">
        <v>0</v>
      </c>
      <c r="M30" s="451">
        <f t="shared" si="7"/>
        <v>0</v>
      </c>
      <c r="N30" s="450">
        <v>0</v>
      </c>
      <c r="O30" s="450">
        <v>0</v>
      </c>
      <c r="P30" s="450">
        <v>0</v>
      </c>
      <c r="Q30" s="450">
        <v>0</v>
      </c>
      <c r="R30" s="450">
        <v>0</v>
      </c>
      <c r="S30" s="450">
        <v>0</v>
      </c>
      <c r="T30" s="450">
        <v>0</v>
      </c>
      <c r="U30" s="450">
        <v>0</v>
      </c>
      <c r="V30" s="450">
        <v>0</v>
      </c>
      <c r="W30" s="450">
        <v>0</v>
      </c>
      <c r="X30" s="450">
        <v>0</v>
      </c>
      <c r="Y30" s="454">
        <v>0</v>
      </c>
    </row>
    <row r="31" spans="2:25" s="3" customFormat="1" ht="21.75" customHeight="1">
      <c r="B31" s="961"/>
      <c r="C31" s="172" t="s">
        <v>248</v>
      </c>
      <c r="D31" s="449">
        <v>426</v>
      </c>
      <c r="E31" s="450">
        <v>79</v>
      </c>
      <c r="F31" s="450">
        <v>421</v>
      </c>
      <c r="G31" s="450">
        <v>78</v>
      </c>
      <c r="H31" s="450">
        <v>5</v>
      </c>
      <c r="I31" s="450">
        <v>1</v>
      </c>
      <c r="J31" s="436">
        <f t="shared" si="10"/>
        <v>3</v>
      </c>
      <c r="K31" s="436">
        <f t="shared" si="10"/>
        <v>0</v>
      </c>
      <c r="L31" s="451">
        <f t="shared" si="7"/>
        <v>60</v>
      </c>
      <c r="M31" s="451">
        <f t="shared" si="7"/>
        <v>0</v>
      </c>
      <c r="N31" s="450">
        <v>1</v>
      </c>
      <c r="O31" s="450">
        <v>0</v>
      </c>
      <c r="P31" s="450">
        <v>0</v>
      </c>
      <c r="Q31" s="450">
        <v>0</v>
      </c>
      <c r="R31" s="450">
        <v>0</v>
      </c>
      <c r="S31" s="450">
        <v>0</v>
      </c>
      <c r="T31" s="450">
        <v>0</v>
      </c>
      <c r="U31" s="450">
        <v>0</v>
      </c>
      <c r="V31" s="450">
        <v>0</v>
      </c>
      <c r="W31" s="450">
        <v>0</v>
      </c>
      <c r="X31" s="450">
        <v>2</v>
      </c>
      <c r="Y31" s="454">
        <v>0</v>
      </c>
    </row>
    <row r="32" spans="2:25" s="3" customFormat="1" ht="21.75" customHeight="1">
      <c r="B32" s="961"/>
      <c r="C32" s="172" t="s">
        <v>249</v>
      </c>
      <c r="D32" s="449">
        <v>484</v>
      </c>
      <c r="E32" s="450">
        <v>63</v>
      </c>
      <c r="F32" s="450">
        <v>482</v>
      </c>
      <c r="G32" s="450">
        <v>63</v>
      </c>
      <c r="H32" s="450">
        <v>2</v>
      </c>
      <c r="I32" s="450">
        <v>0</v>
      </c>
      <c r="J32" s="436">
        <f t="shared" si="10"/>
        <v>1</v>
      </c>
      <c r="K32" s="436">
        <f t="shared" si="10"/>
        <v>0</v>
      </c>
      <c r="L32" s="451">
        <f t="shared" si="7"/>
        <v>50</v>
      </c>
      <c r="M32" s="451">
        <v>0</v>
      </c>
      <c r="N32" s="450">
        <v>0</v>
      </c>
      <c r="O32" s="450">
        <v>0</v>
      </c>
      <c r="P32" s="450">
        <v>0</v>
      </c>
      <c r="Q32" s="450">
        <v>0</v>
      </c>
      <c r="R32" s="450">
        <v>0</v>
      </c>
      <c r="S32" s="450">
        <v>0</v>
      </c>
      <c r="T32" s="450">
        <v>0</v>
      </c>
      <c r="U32" s="450">
        <v>0</v>
      </c>
      <c r="V32" s="450">
        <v>0</v>
      </c>
      <c r="W32" s="450">
        <v>0</v>
      </c>
      <c r="X32" s="450">
        <v>1</v>
      </c>
      <c r="Y32" s="454">
        <v>0</v>
      </c>
    </row>
    <row r="33" spans="2:25" s="3" customFormat="1" ht="21.75" customHeight="1">
      <c r="B33" s="961"/>
      <c r="C33" s="172" t="s">
        <v>250</v>
      </c>
      <c r="D33" s="449">
        <v>565</v>
      </c>
      <c r="E33" s="450">
        <v>69</v>
      </c>
      <c r="F33" s="450">
        <v>562</v>
      </c>
      <c r="G33" s="450">
        <v>69</v>
      </c>
      <c r="H33" s="450">
        <v>3</v>
      </c>
      <c r="I33" s="450">
        <v>0</v>
      </c>
      <c r="J33" s="436">
        <f t="shared" si="10"/>
        <v>2</v>
      </c>
      <c r="K33" s="436">
        <f t="shared" si="10"/>
        <v>0</v>
      </c>
      <c r="L33" s="451">
        <f t="shared" si="7"/>
        <v>66.66666666666666</v>
      </c>
      <c r="M33" s="146">
        <v>0</v>
      </c>
      <c r="N33" s="450">
        <v>0</v>
      </c>
      <c r="O33" s="450">
        <v>0</v>
      </c>
      <c r="P33" s="450">
        <v>0</v>
      </c>
      <c r="Q33" s="450">
        <v>0</v>
      </c>
      <c r="R33" s="450">
        <v>0</v>
      </c>
      <c r="S33" s="450">
        <v>0</v>
      </c>
      <c r="T33" s="450">
        <v>0</v>
      </c>
      <c r="U33" s="450">
        <v>0</v>
      </c>
      <c r="V33" s="450">
        <v>0</v>
      </c>
      <c r="W33" s="450">
        <v>0</v>
      </c>
      <c r="X33" s="450">
        <v>2</v>
      </c>
      <c r="Y33" s="454">
        <v>0</v>
      </c>
    </row>
    <row r="34" spans="2:25" s="3" customFormat="1" ht="21.75" customHeight="1">
      <c r="B34" s="961"/>
      <c r="C34" s="174" t="s">
        <v>7</v>
      </c>
      <c r="D34" s="455">
        <f>SUM(F34,H34)</f>
        <v>2252</v>
      </c>
      <c r="E34" s="455">
        <f>SUM(G34,I34)</f>
        <v>461</v>
      </c>
      <c r="F34" s="437">
        <f aca="true" t="shared" si="11" ref="F34:K34">SUM(F29:F33)</f>
        <v>2242</v>
      </c>
      <c r="G34" s="437">
        <f t="shared" si="11"/>
        <v>457</v>
      </c>
      <c r="H34" s="437">
        <f t="shared" si="11"/>
        <v>10</v>
      </c>
      <c r="I34" s="437">
        <f t="shared" si="11"/>
        <v>4</v>
      </c>
      <c r="J34" s="437">
        <f>SUM(J29:J33)</f>
        <v>6</v>
      </c>
      <c r="K34" s="437">
        <f t="shared" si="11"/>
        <v>0</v>
      </c>
      <c r="L34" s="451">
        <f t="shared" si="7"/>
        <v>60</v>
      </c>
      <c r="M34" s="451">
        <f t="shared" si="7"/>
        <v>0</v>
      </c>
      <c r="N34" s="437">
        <f>SUM(N29:N33)</f>
        <v>1</v>
      </c>
      <c r="O34" s="437">
        <f aca="true" t="shared" si="12" ref="O34:Y34">SUM(O29:O33)</f>
        <v>0</v>
      </c>
      <c r="P34" s="437">
        <f t="shared" si="12"/>
        <v>0</v>
      </c>
      <c r="Q34" s="437">
        <f t="shared" si="12"/>
        <v>0</v>
      </c>
      <c r="R34" s="437">
        <f t="shared" si="12"/>
        <v>0</v>
      </c>
      <c r="S34" s="437">
        <f t="shared" si="12"/>
        <v>0</v>
      </c>
      <c r="T34" s="437">
        <f t="shared" si="12"/>
        <v>0</v>
      </c>
      <c r="U34" s="437">
        <f t="shared" si="12"/>
        <v>0</v>
      </c>
      <c r="V34" s="437">
        <f>SUM(V29:V33)</f>
        <v>0</v>
      </c>
      <c r="W34" s="437">
        <f t="shared" si="12"/>
        <v>0</v>
      </c>
      <c r="X34" s="437">
        <f>SUM(X29:X33)</f>
        <v>5</v>
      </c>
      <c r="Y34" s="456">
        <f t="shared" si="12"/>
        <v>0</v>
      </c>
    </row>
    <row r="35" spans="2:25" s="3" customFormat="1" ht="21.75" customHeight="1">
      <c r="B35" s="963" t="s">
        <v>80</v>
      </c>
      <c r="C35" s="964"/>
      <c r="D35" s="457">
        <f aca="true" t="shared" si="13" ref="D35:K35">SUM(D28,D34)</f>
        <v>3048</v>
      </c>
      <c r="E35" s="457">
        <f t="shared" si="13"/>
        <v>578</v>
      </c>
      <c r="F35" s="457">
        <f t="shared" si="13"/>
        <v>3030</v>
      </c>
      <c r="G35" s="457">
        <f t="shared" si="13"/>
        <v>574</v>
      </c>
      <c r="H35" s="457">
        <f t="shared" si="13"/>
        <v>18</v>
      </c>
      <c r="I35" s="457">
        <f t="shared" si="13"/>
        <v>4</v>
      </c>
      <c r="J35" s="457">
        <f>SUM(J28,J34)</f>
        <v>12</v>
      </c>
      <c r="K35" s="457">
        <f t="shared" si="13"/>
        <v>0</v>
      </c>
      <c r="L35" s="458">
        <f t="shared" si="7"/>
        <v>66.66666666666666</v>
      </c>
      <c r="M35" s="457">
        <f aca="true" t="shared" si="14" ref="M35:Y35">SUM(M28,M34)</f>
        <v>0</v>
      </c>
      <c r="N35" s="459">
        <f>SUM(N28,N34)</f>
        <v>2</v>
      </c>
      <c r="O35" s="457">
        <f t="shared" si="14"/>
        <v>0</v>
      </c>
      <c r="P35" s="457">
        <f t="shared" si="14"/>
        <v>0</v>
      </c>
      <c r="Q35" s="457">
        <f t="shared" si="14"/>
        <v>0</v>
      </c>
      <c r="R35" s="457">
        <f t="shared" si="14"/>
        <v>0</v>
      </c>
      <c r="S35" s="457">
        <f t="shared" si="14"/>
        <v>0</v>
      </c>
      <c r="T35" s="457">
        <f t="shared" si="14"/>
        <v>0</v>
      </c>
      <c r="U35" s="457">
        <f t="shared" si="14"/>
        <v>0</v>
      </c>
      <c r="V35" s="457">
        <f>SUM(V28,V34)</f>
        <v>0</v>
      </c>
      <c r="W35" s="457">
        <f t="shared" si="14"/>
        <v>0</v>
      </c>
      <c r="X35" s="457">
        <f>SUM(X28,X34)</f>
        <v>10</v>
      </c>
      <c r="Y35" s="460">
        <f t="shared" si="14"/>
        <v>0</v>
      </c>
    </row>
    <row r="97" ht="15" customHeight="1"/>
    <row r="98" ht="15" customHeight="1"/>
    <row r="99" ht="15" customHeight="1"/>
    <row r="100" ht="15" customHeight="1"/>
    <row r="101" ht="15" customHeight="1"/>
    <row r="102" ht="15" customHeight="1"/>
  </sheetData>
  <sheetProtection/>
  <mergeCells count="36">
    <mergeCell ref="B23:B28"/>
    <mergeCell ref="B29:B34"/>
    <mergeCell ref="B35:C35"/>
    <mergeCell ref="L20:M21"/>
    <mergeCell ref="N20:Y20"/>
    <mergeCell ref="N21:O21"/>
    <mergeCell ref="P21:Q21"/>
    <mergeCell ref="R21:S21"/>
    <mergeCell ref="T21:U21"/>
    <mergeCell ref="V21:W21"/>
    <mergeCell ref="B5:B10"/>
    <mergeCell ref="B11:B16"/>
    <mergeCell ref="B17:C17"/>
    <mergeCell ref="A19:M19"/>
    <mergeCell ref="B20:B22"/>
    <mergeCell ref="C20:C22"/>
    <mergeCell ref="D20:E21"/>
    <mergeCell ref="F20:G21"/>
    <mergeCell ref="H20:I21"/>
    <mergeCell ref="J20:K21"/>
    <mergeCell ref="N3:O3"/>
    <mergeCell ref="P3:Q3"/>
    <mergeCell ref="R3:S3"/>
    <mergeCell ref="T3:U3"/>
    <mergeCell ref="V3:W3"/>
    <mergeCell ref="X3:Y3"/>
    <mergeCell ref="X21:Y21"/>
    <mergeCell ref="A1:M1"/>
    <mergeCell ref="B2:B4"/>
    <mergeCell ref="C2:C4"/>
    <mergeCell ref="D2:E3"/>
    <mergeCell ref="F2:G3"/>
    <mergeCell ref="H2:I3"/>
    <mergeCell ref="J2:K3"/>
    <mergeCell ref="L2:M3"/>
    <mergeCell ref="N2:Y2"/>
  </mergeCells>
  <printOptions horizontalCentered="1" verticalCentered="1"/>
  <pageMargins left="0.8661417322834646" right="0.1968503937007874" top="0.35433070866141736" bottom="0.3937007874015748" header="0.31496062992125984" footer="0.31496062992125984"/>
  <pageSetup firstPageNumber="86" useFirstPageNumber="1" fitToHeight="1" fitToWidth="1" horizontalDpi="600" verticalDpi="600" orientation="landscape" paperSize="9" scale="77" r:id="rId1"/>
  <headerFooter>
    <oddFooter>&amp;C&amp;P</oddFooter>
  </headerFooter>
</worksheet>
</file>

<file path=xl/worksheets/sheet13.xml><?xml version="1.0" encoding="utf-8"?>
<worksheet xmlns="http://schemas.openxmlformats.org/spreadsheetml/2006/main" xmlns:r="http://schemas.openxmlformats.org/officeDocument/2006/relationships">
  <dimension ref="A1:I50"/>
  <sheetViews>
    <sheetView showGridLines="0" view="pageBreakPreview" zoomScaleNormal="115" zoomScaleSheetLayoutView="100" zoomScalePageLayoutView="0" workbookViewId="0" topLeftCell="A49">
      <selection activeCell="A28" sqref="A28"/>
    </sheetView>
  </sheetViews>
  <sheetFormatPr defaultColWidth="9.00390625" defaultRowHeight="19.5" customHeight="1"/>
  <cols>
    <col min="1" max="1" width="1.625" style="1" customWidth="1"/>
    <col min="2" max="2" width="5.50390625" style="1" bestFit="1" customWidth="1"/>
    <col min="3" max="3" width="13.875" style="1" bestFit="1" customWidth="1"/>
    <col min="4" max="8" width="12.625" style="1" customWidth="1"/>
    <col min="9" max="25" width="7.125" style="1" customWidth="1"/>
    <col min="26" max="16384" width="9.00390625" style="1" customWidth="1"/>
  </cols>
  <sheetData>
    <row r="1" spans="1:8" ht="19.5" customHeight="1">
      <c r="A1" s="2" t="s">
        <v>662</v>
      </c>
      <c r="B1" s="2"/>
      <c r="C1" s="2"/>
      <c r="D1" s="2"/>
      <c r="E1" s="2"/>
      <c r="F1" s="2"/>
      <c r="G1" s="2"/>
      <c r="H1" s="31"/>
    </row>
    <row r="2" spans="2:8" s="3" customFormat="1" ht="13.5">
      <c r="B2" s="851" t="s">
        <v>83</v>
      </c>
      <c r="C2" s="825" t="s">
        <v>81</v>
      </c>
      <c r="D2" s="973" t="s">
        <v>61</v>
      </c>
      <c r="E2" s="958" t="s">
        <v>136</v>
      </c>
      <c r="F2" s="958"/>
      <c r="G2" s="958"/>
      <c r="H2" s="825"/>
    </row>
    <row r="3" spans="2:8" s="3" customFormat="1" ht="21.75" customHeight="1">
      <c r="B3" s="869"/>
      <c r="C3" s="850"/>
      <c r="D3" s="794"/>
      <c r="E3" s="43" t="s">
        <v>82</v>
      </c>
      <c r="F3" s="43" t="s">
        <v>137</v>
      </c>
      <c r="G3" s="43" t="s">
        <v>138</v>
      </c>
      <c r="H3" s="33" t="s">
        <v>139</v>
      </c>
    </row>
    <row r="4" spans="2:8" s="3" customFormat="1" ht="21.75" customHeight="1">
      <c r="B4" s="861" t="s">
        <v>77</v>
      </c>
      <c r="C4" s="44" t="s">
        <v>577</v>
      </c>
      <c r="D4" s="345">
        <f aca="true" t="shared" si="0" ref="D4:D10">SUM(E4:H4)</f>
        <v>274</v>
      </c>
      <c r="E4" s="138">
        <v>162</v>
      </c>
      <c r="F4" s="138">
        <v>91</v>
      </c>
      <c r="G4" s="138">
        <v>18</v>
      </c>
      <c r="H4" s="344">
        <v>3</v>
      </c>
    </row>
    <row r="5" spans="2:8" s="3" customFormat="1" ht="21.75" customHeight="1">
      <c r="B5" s="858"/>
      <c r="C5" s="37" t="s">
        <v>578</v>
      </c>
      <c r="D5" s="345">
        <f t="shared" si="0"/>
        <v>372</v>
      </c>
      <c r="E5" s="139">
        <v>170</v>
      </c>
      <c r="F5" s="139">
        <v>161</v>
      </c>
      <c r="G5" s="139">
        <v>40</v>
      </c>
      <c r="H5" s="346">
        <v>1</v>
      </c>
    </row>
    <row r="6" spans="2:8" s="3" customFormat="1" ht="21.75" customHeight="1">
      <c r="B6" s="859"/>
      <c r="C6" s="35" t="s">
        <v>78</v>
      </c>
      <c r="D6" s="351">
        <f t="shared" si="0"/>
        <v>646</v>
      </c>
      <c r="E6" s="352">
        <f>SUM(E4:E5)</f>
        <v>332</v>
      </c>
      <c r="F6" s="352">
        <f>SUM(F4:F5)</f>
        <v>252</v>
      </c>
      <c r="G6" s="352">
        <f>SUM(G4:G5)</f>
        <v>58</v>
      </c>
      <c r="H6" s="354">
        <f>SUM(H4:H5)</f>
        <v>4</v>
      </c>
    </row>
    <row r="7" spans="2:8" s="3" customFormat="1" ht="21.75" customHeight="1">
      <c r="B7" s="860" t="s">
        <v>79</v>
      </c>
      <c r="C7" s="44" t="s">
        <v>577</v>
      </c>
      <c r="D7" s="355">
        <f t="shared" si="0"/>
        <v>587</v>
      </c>
      <c r="E7" s="356">
        <v>454</v>
      </c>
      <c r="F7" s="356">
        <v>112</v>
      </c>
      <c r="G7" s="356">
        <v>20</v>
      </c>
      <c r="H7" s="357">
        <v>1</v>
      </c>
    </row>
    <row r="8" spans="2:8" s="3" customFormat="1" ht="21.75" customHeight="1">
      <c r="B8" s="858"/>
      <c r="C8" s="37" t="s">
        <v>578</v>
      </c>
      <c r="D8" s="345">
        <f t="shared" si="0"/>
        <v>526</v>
      </c>
      <c r="E8" s="139">
        <v>314</v>
      </c>
      <c r="F8" s="139">
        <v>160</v>
      </c>
      <c r="G8" s="139">
        <v>48</v>
      </c>
      <c r="H8" s="346">
        <v>4</v>
      </c>
    </row>
    <row r="9" spans="2:8" s="3" customFormat="1" ht="21" customHeight="1">
      <c r="B9" s="862"/>
      <c r="C9" s="35" t="s">
        <v>78</v>
      </c>
      <c r="D9" s="282">
        <f t="shared" si="0"/>
        <v>1113</v>
      </c>
      <c r="E9" s="284">
        <f>SUM(E7:E8)</f>
        <v>768</v>
      </c>
      <c r="F9" s="284">
        <f>SUM(F7:F8)</f>
        <v>272</v>
      </c>
      <c r="G9" s="284">
        <f>SUM(G7:G8)</f>
        <v>68</v>
      </c>
      <c r="H9" s="210">
        <f>SUM(H7:H8)</f>
        <v>5</v>
      </c>
    </row>
    <row r="10" spans="2:8" s="3" customFormat="1" ht="21.75" customHeight="1">
      <c r="B10" s="846" t="s">
        <v>80</v>
      </c>
      <c r="C10" s="847"/>
      <c r="D10" s="462">
        <f t="shared" si="0"/>
        <v>1759</v>
      </c>
      <c r="E10" s="463">
        <f>E6+E9</f>
        <v>1100</v>
      </c>
      <c r="F10" s="463">
        <f>F6+F9</f>
        <v>524</v>
      </c>
      <c r="G10" s="463">
        <f>G6+G9</f>
        <v>126</v>
      </c>
      <c r="H10" s="464">
        <f>H6+H9</f>
        <v>9</v>
      </c>
    </row>
    <row r="11" spans="2:8" s="3" customFormat="1" ht="19.5" customHeight="1">
      <c r="B11" s="941" t="s">
        <v>579</v>
      </c>
      <c r="C11" s="941"/>
      <c r="D11" s="941"/>
      <c r="E11" s="941"/>
      <c r="F11" s="941"/>
      <c r="G11" s="941"/>
      <c r="H11" s="941"/>
    </row>
    <row r="13" spans="1:7" ht="19.5" customHeight="1">
      <c r="A13" s="2" t="s">
        <v>663</v>
      </c>
      <c r="B13" s="2"/>
      <c r="C13" s="2"/>
      <c r="D13" s="2"/>
      <c r="E13" s="2"/>
      <c r="F13" s="2"/>
      <c r="G13" s="31"/>
    </row>
    <row r="14" spans="2:7" s="3" customFormat="1" ht="22.5" customHeight="1">
      <c r="B14" s="851" t="s">
        <v>83</v>
      </c>
      <c r="C14" s="825" t="s">
        <v>81</v>
      </c>
      <c r="D14" s="973" t="s">
        <v>61</v>
      </c>
      <c r="E14" s="958" t="s">
        <v>136</v>
      </c>
      <c r="F14" s="958"/>
      <c r="G14" s="825"/>
    </row>
    <row r="15" spans="2:7" s="3" customFormat="1" ht="34.5" customHeight="1">
      <c r="B15" s="869"/>
      <c r="C15" s="850"/>
      <c r="D15" s="794"/>
      <c r="E15" s="43" t="s">
        <v>82</v>
      </c>
      <c r="F15" s="43" t="s">
        <v>150</v>
      </c>
      <c r="G15" s="33" t="s">
        <v>151</v>
      </c>
    </row>
    <row r="16" spans="2:7" s="3" customFormat="1" ht="21" customHeight="1">
      <c r="B16" s="861" t="s">
        <v>77</v>
      </c>
      <c r="C16" s="45" t="s">
        <v>125</v>
      </c>
      <c r="D16" s="342">
        <f aca="true" t="shared" si="1" ref="D16:D24">SUM(E16:G16)</f>
        <v>27</v>
      </c>
      <c r="E16" s="138">
        <v>18</v>
      </c>
      <c r="F16" s="138">
        <v>4</v>
      </c>
      <c r="G16" s="344">
        <v>5</v>
      </c>
    </row>
    <row r="17" spans="2:7" s="3" customFormat="1" ht="21" customHeight="1">
      <c r="B17" s="861"/>
      <c r="C17" s="46" t="s">
        <v>126</v>
      </c>
      <c r="D17" s="345">
        <f t="shared" si="1"/>
        <v>37</v>
      </c>
      <c r="E17" s="139">
        <v>27</v>
      </c>
      <c r="F17" s="139">
        <v>6</v>
      </c>
      <c r="G17" s="346">
        <v>4</v>
      </c>
    </row>
    <row r="18" spans="2:7" s="3" customFormat="1" ht="21" customHeight="1">
      <c r="B18" s="858"/>
      <c r="C18" s="46" t="s">
        <v>127</v>
      </c>
      <c r="D18" s="345">
        <f t="shared" si="1"/>
        <v>54</v>
      </c>
      <c r="E18" s="139">
        <v>38</v>
      </c>
      <c r="F18" s="139">
        <v>5</v>
      </c>
      <c r="G18" s="346">
        <v>11</v>
      </c>
    </row>
    <row r="19" spans="2:7" s="3" customFormat="1" ht="21" customHeight="1">
      <c r="B19" s="859"/>
      <c r="C19" s="35" t="s">
        <v>78</v>
      </c>
      <c r="D19" s="351">
        <f t="shared" si="1"/>
        <v>118</v>
      </c>
      <c r="E19" s="352">
        <f>SUM(E16:E18)</f>
        <v>83</v>
      </c>
      <c r="F19" s="352">
        <f>SUM(F16:F18)</f>
        <v>15</v>
      </c>
      <c r="G19" s="354">
        <f>SUM(G16:G18)</f>
        <v>20</v>
      </c>
    </row>
    <row r="20" spans="2:7" s="3" customFormat="1" ht="21" customHeight="1">
      <c r="B20" s="860" t="s">
        <v>79</v>
      </c>
      <c r="C20" s="45" t="s">
        <v>125</v>
      </c>
      <c r="D20" s="355">
        <f t="shared" si="1"/>
        <v>212</v>
      </c>
      <c r="E20" s="356">
        <v>165</v>
      </c>
      <c r="F20" s="356">
        <v>18</v>
      </c>
      <c r="G20" s="357">
        <v>29</v>
      </c>
    </row>
    <row r="21" spans="2:7" s="3" customFormat="1" ht="21" customHeight="1">
      <c r="B21" s="861"/>
      <c r="C21" s="46" t="s">
        <v>126</v>
      </c>
      <c r="D21" s="345">
        <f t="shared" si="1"/>
        <v>245</v>
      </c>
      <c r="E21" s="139">
        <v>194</v>
      </c>
      <c r="F21" s="139">
        <v>20</v>
      </c>
      <c r="G21" s="346">
        <v>31</v>
      </c>
    </row>
    <row r="22" spans="2:7" s="3" customFormat="1" ht="21" customHeight="1">
      <c r="B22" s="858"/>
      <c r="C22" s="46" t="s">
        <v>127</v>
      </c>
      <c r="D22" s="345">
        <f t="shared" si="1"/>
        <v>331</v>
      </c>
      <c r="E22" s="139">
        <v>207</v>
      </c>
      <c r="F22" s="139">
        <v>51</v>
      </c>
      <c r="G22" s="346">
        <v>73</v>
      </c>
    </row>
    <row r="23" spans="2:7" s="3" customFormat="1" ht="21" customHeight="1">
      <c r="B23" s="862"/>
      <c r="C23" s="35" t="s">
        <v>78</v>
      </c>
      <c r="D23" s="282">
        <f t="shared" si="1"/>
        <v>788</v>
      </c>
      <c r="E23" s="284">
        <f>SUM(E20:E22)</f>
        <v>566</v>
      </c>
      <c r="F23" s="284">
        <f>SUM(F20:F22)</f>
        <v>89</v>
      </c>
      <c r="G23" s="210">
        <f>SUM(G20:G22)</f>
        <v>133</v>
      </c>
    </row>
    <row r="24" spans="2:7" s="3" customFormat="1" ht="21" customHeight="1">
      <c r="B24" s="846" t="s">
        <v>80</v>
      </c>
      <c r="C24" s="847"/>
      <c r="D24" s="462">
        <f t="shared" si="1"/>
        <v>906</v>
      </c>
      <c r="E24" s="463">
        <f>E19+E23</f>
        <v>649</v>
      </c>
      <c r="F24" s="463">
        <f>F19+F23</f>
        <v>104</v>
      </c>
      <c r="G24" s="464">
        <f>G19+G23</f>
        <v>153</v>
      </c>
    </row>
    <row r="25" spans="2:7" s="3" customFormat="1" ht="19.5" customHeight="1">
      <c r="B25" s="941" t="s">
        <v>140</v>
      </c>
      <c r="C25" s="941"/>
      <c r="D25" s="941"/>
      <c r="E25" s="941"/>
      <c r="F25" s="941"/>
      <c r="G25" s="941"/>
    </row>
    <row r="26" s="3" customFormat="1" ht="12.75" customHeight="1"/>
    <row r="27" spans="1:8" s="3" customFormat="1" ht="19.5" customHeight="1">
      <c r="A27" s="2" t="s">
        <v>664</v>
      </c>
      <c r="G27" s="110"/>
      <c r="H27" s="110"/>
    </row>
    <row r="28" spans="2:9" s="3" customFormat="1" ht="19.5" customHeight="1">
      <c r="B28" s="967" t="s">
        <v>83</v>
      </c>
      <c r="C28" s="968" t="s">
        <v>81</v>
      </c>
      <c r="D28" s="968" t="s">
        <v>61</v>
      </c>
      <c r="E28" s="974" t="s">
        <v>336</v>
      </c>
      <c r="F28" s="974"/>
      <c r="G28" s="974"/>
      <c r="H28" s="974"/>
      <c r="I28" s="974"/>
    </row>
    <row r="29" spans="2:9" ht="19.5" customHeight="1">
      <c r="B29" s="968"/>
      <c r="C29" s="968"/>
      <c r="D29" s="968"/>
      <c r="E29" s="275" t="s">
        <v>337</v>
      </c>
      <c r="F29" s="275" t="s">
        <v>338</v>
      </c>
      <c r="G29" s="275" t="s">
        <v>339</v>
      </c>
      <c r="H29" s="275" t="s">
        <v>340</v>
      </c>
      <c r="I29" s="275" t="s">
        <v>633</v>
      </c>
    </row>
    <row r="30" spans="2:9" ht="19.5" customHeight="1">
      <c r="B30" s="970" t="s">
        <v>56</v>
      </c>
      <c r="C30" s="147" t="s">
        <v>129</v>
      </c>
      <c r="D30" s="465">
        <v>668</v>
      </c>
      <c r="E30" s="465">
        <v>484</v>
      </c>
      <c r="F30" s="465">
        <v>153</v>
      </c>
      <c r="G30" s="465">
        <v>26</v>
      </c>
      <c r="H30" s="465">
        <v>3</v>
      </c>
      <c r="I30" s="465">
        <v>2</v>
      </c>
    </row>
    <row r="31" spans="2:9" ht="19.5" customHeight="1">
      <c r="B31" s="971"/>
      <c r="C31" s="175" t="s">
        <v>368</v>
      </c>
      <c r="D31" s="466">
        <v>791</v>
      </c>
      <c r="E31" s="466">
        <v>560</v>
      </c>
      <c r="F31" s="466">
        <v>171</v>
      </c>
      <c r="G31" s="466">
        <v>52</v>
      </c>
      <c r="H31" s="466">
        <v>5</v>
      </c>
      <c r="I31" s="466">
        <v>3</v>
      </c>
    </row>
    <row r="32" spans="2:9" ht="19.5" customHeight="1">
      <c r="B32" s="971"/>
      <c r="C32" s="175" t="s">
        <v>335</v>
      </c>
      <c r="D32" s="466">
        <v>718</v>
      </c>
      <c r="E32" s="466">
        <v>499</v>
      </c>
      <c r="F32" s="466">
        <v>173</v>
      </c>
      <c r="G32" s="466">
        <v>33</v>
      </c>
      <c r="H32" s="466">
        <v>3</v>
      </c>
      <c r="I32" s="466">
        <v>10</v>
      </c>
    </row>
    <row r="33" spans="2:9" ht="19.5" customHeight="1">
      <c r="B33" s="972"/>
      <c r="C33" s="34" t="s">
        <v>78</v>
      </c>
      <c r="D33" s="467">
        <f aca="true" t="shared" si="2" ref="D33:I33">SUM(D30:D32)</f>
        <v>2177</v>
      </c>
      <c r="E33" s="467">
        <f t="shared" si="2"/>
        <v>1543</v>
      </c>
      <c r="F33" s="467">
        <f t="shared" si="2"/>
        <v>497</v>
      </c>
      <c r="G33" s="467">
        <f t="shared" si="2"/>
        <v>111</v>
      </c>
      <c r="H33" s="467">
        <f t="shared" si="2"/>
        <v>11</v>
      </c>
      <c r="I33" s="467">
        <f t="shared" si="2"/>
        <v>15</v>
      </c>
    </row>
    <row r="34" spans="2:9" ht="19.5" customHeight="1">
      <c r="B34" s="975" t="s">
        <v>57</v>
      </c>
      <c r="C34" s="177" t="s">
        <v>129</v>
      </c>
      <c r="D34" s="468">
        <v>1007</v>
      </c>
      <c r="E34" s="468">
        <v>728</v>
      </c>
      <c r="F34" s="468">
        <v>254</v>
      </c>
      <c r="G34" s="468">
        <v>18</v>
      </c>
      <c r="H34" s="468">
        <v>3</v>
      </c>
      <c r="I34" s="468">
        <v>4</v>
      </c>
    </row>
    <row r="35" spans="2:9" ht="19.5" customHeight="1">
      <c r="B35" s="976"/>
      <c r="C35" s="175" t="s">
        <v>368</v>
      </c>
      <c r="D35" s="466">
        <v>1096</v>
      </c>
      <c r="E35" s="466">
        <v>789</v>
      </c>
      <c r="F35" s="466">
        <v>257</v>
      </c>
      <c r="G35" s="466">
        <v>38</v>
      </c>
      <c r="H35" s="466">
        <v>6</v>
      </c>
      <c r="I35" s="466">
        <v>6</v>
      </c>
    </row>
    <row r="36" spans="2:9" ht="19.5" customHeight="1">
      <c r="B36" s="976"/>
      <c r="C36" s="175" t="s">
        <v>335</v>
      </c>
      <c r="D36" s="466">
        <v>904</v>
      </c>
      <c r="E36" s="466">
        <v>615</v>
      </c>
      <c r="F36" s="466">
        <v>258</v>
      </c>
      <c r="G36" s="466">
        <v>12</v>
      </c>
      <c r="H36" s="466">
        <v>8</v>
      </c>
      <c r="I36" s="466">
        <v>11</v>
      </c>
    </row>
    <row r="37" spans="2:9" ht="19.5" customHeight="1">
      <c r="B37" s="977"/>
      <c r="C37" s="178" t="s">
        <v>78</v>
      </c>
      <c r="D37" s="466">
        <f aca="true" t="shared" si="3" ref="D37:I37">SUM(D34:D36)</f>
        <v>3007</v>
      </c>
      <c r="E37" s="466">
        <f t="shared" si="3"/>
        <v>2132</v>
      </c>
      <c r="F37" s="466">
        <f t="shared" si="3"/>
        <v>769</v>
      </c>
      <c r="G37" s="466">
        <f t="shared" si="3"/>
        <v>68</v>
      </c>
      <c r="H37" s="466">
        <f t="shared" si="3"/>
        <v>17</v>
      </c>
      <c r="I37" s="466">
        <f t="shared" si="3"/>
        <v>21</v>
      </c>
    </row>
    <row r="38" spans="1:9" ht="19.5" customHeight="1">
      <c r="A38" s="110"/>
      <c r="B38" s="978" t="s">
        <v>341</v>
      </c>
      <c r="C38" s="979"/>
      <c r="D38" s="469">
        <f aca="true" t="shared" si="4" ref="D38:I38">D33+D37</f>
        <v>5184</v>
      </c>
      <c r="E38" s="469">
        <f t="shared" si="4"/>
        <v>3675</v>
      </c>
      <c r="F38" s="469">
        <f t="shared" si="4"/>
        <v>1266</v>
      </c>
      <c r="G38" s="469">
        <f t="shared" si="4"/>
        <v>179</v>
      </c>
      <c r="H38" s="469">
        <f t="shared" si="4"/>
        <v>28</v>
      </c>
      <c r="I38" s="469">
        <f t="shared" si="4"/>
        <v>36</v>
      </c>
    </row>
    <row r="39" spans="1:8" ht="19.5" customHeight="1">
      <c r="A39" s="110"/>
      <c r="B39" s="110"/>
      <c r="C39" s="110"/>
      <c r="D39" s="110"/>
      <c r="E39" s="110"/>
      <c r="F39" s="110"/>
      <c r="G39" s="110"/>
      <c r="H39" s="110"/>
    </row>
    <row r="40" spans="1:8" ht="19.5" customHeight="1">
      <c r="A40" s="110"/>
      <c r="B40" s="967" t="s">
        <v>83</v>
      </c>
      <c r="C40" s="968" t="s">
        <v>81</v>
      </c>
      <c r="D40" s="968" t="s">
        <v>61</v>
      </c>
      <c r="E40" s="969" t="s">
        <v>342</v>
      </c>
      <c r="F40" s="969"/>
      <c r="G40" s="969"/>
      <c r="H40" s="969"/>
    </row>
    <row r="41" spans="1:8" ht="19.5" customHeight="1">
      <c r="A41" s="110"/>
      <c r="B41" s="968"/>
      <c r="C41" s="968"/>
      <c r="D41" s="968"/>
      <c r="E41" s="176" t="s">
        <v>337</v>
      </c>
      <c r="F41" s="176" t="s">
        <v>338</v>
      </c>
      <c r="G41" s="176" t="s">
        <v>339</v>
      </c>
      <c r="H41" s="176" t="s">
        <v>343</v>
      </c>
    </row>
    <row r="42" spans="1:8" ht="19.5" customHeight="1">
      <c r="A42" s="110"/>
      <c r="B42" s="970" t="s">
        <v>56</v>
      </c>
      <c r="C42" s="147" t="s">
        <v>129</v>
      </c>
      <c r="D42" s="465">
        <f>SUM(E42:H42)</f>
        <v>112</v>
      </c>
      <c r="E42" s="470">
        <v>102</v>
      </c>
      <c r="F42" s="470">
        <v>7</v>
      </c>
      <c r="G42" s="470">
        <v>2</v>
      </c>
      <c r="H42" s="470">
        <v>1</v>
      </c>
    </row>
    <row r="43" spans="1:8" ht="19.5" customHeight="1">
      <c r="A43" s="110"/>
      <c r="B43" s="971"/>
      <c r="C43" s="175" t="s">
        <v>368</v>
      </c>
      <c r="D43" s="466">
        <f>SUM(E43:H43)</f>
        <v>164</v>
      </c>
      <c r="E43" s="471">
        <v>133</v>
      </c>
      <c r="F43" s="471">
        <v>14</v>
      </c>
      <c r="G43" s="471">
        <v>13</v>
      </c>
      <c r="H43" s="471">
        <v>4</v>
      </c>
    </row>
    <row r="44" spans="2:8" ht="19.5" customHeight="1">
      <c r="B44" s="971"/>
      <c r="C44" s="175" t="s">
        <v>335</v>
      </c>
      <c r="D44" s="466">
        <f>SUM(E44:H44)</f>
        <v>158</v>
      </c>
      <c r="E44" s="472">
        <v>136</v>
      </c>
      <c r="F44" s="472">
        <v>12</v>
      </c>
      <c r="G44" s="472">
        <v>6</v>
      </c>
      <c r="H44" s="472">
        <v>4</v>
      </c>
    </row>
    <row r="45" spans="2:8" ht="19.5" customHeight="1">
      <c r="B45" s="972"/>
      <c r="C45" s="34" t="s">
        <v>78</v>
      </c>
      <c r="D45" s="473">
        <f>SUM(D42:D44)</f>
        <v>434</v>
      </c>
      <c r="E45" s="467">
        <f>SUM(E42:E44)</f>
        <v>371</v>
      </c>
      <c r="F45" s="467">
        <f>SUM(F42:F44)</f>
        <v>33</v>
      </c>
      <c r="G45" s="467">
        <f>SUM(G42:G44)</f>
        <v>21</v>
      </c>
      <c r="H45" s="467">
        <f>SUM(H42:H44)</f>
        <v>9</v>
      </c>
    </row>
    <row r="46" spans="1:8" ht="19.5" customHeight="1">
      <c r="A46" s="110"/>
      <c r="B46" s="975" t="s">
        <v>57</v>
      </c>
      <c r="C46" s="177" t="s">
        <v>129</v>
      </c>
      <c r="D46" s="465">
        <f>SUM(E46:H46)</f>
        <v>200</v>
      </c>
      <c r="E46" s="470">
        <v>187</v>
      </c>
      <c r="F46" s="470">
        <v>8</v>
      </c>
      <c r="G46" s="470">
        <v>4</v>
      </c>
      <c r="H46" s="470">
        <v>1</v>
      </c>
    </row>
    <row r="47" spans="2:8" ht="19.5" customHeight="1">
      <c r="B47" s="976"/>
      <c r="C47" s="175" t="s">
        <v>368</v>
      </c>
      <c r="D47" s="466">
        <f>SUM(E47:H47)</f>
        <v>216</v>
      </c>
      <c r="E47" s="471">
        <v>197</v>
      </c>
      <c r="F47" s="471">
        <v>8</v>
      </c>
      <c r="G47" s="471">
        <v>6</v>
      </c>
      <c r="H47" s="471">
        <v>5</v>
      </c>
    </row>
    <row r="48" spans="2:8" ht="19.5" customHeight="1">
      <c r="B48" s="976"/>
      <c r="C48" s="148" t="s">
        <v>335</v>
      </c>
      <c r="D48" s="466">
        <f>SUM(E48:H48)</f>
        <v>215</v>
      </c>
      <c r="E48" s="474">
        <v>191</v>
      </c>
      <c r="F48" s="474">
        <v>14</v>
      </c>
      <c r="G48" s="474">
        <v>9</v>
      </c>
      <c r="H48" s="474">
        <v>1</v>
      </c>
    </row>
    <row r="49" spans="2:8" ht="19.5" customHeight="1">
      <c r="B49" s="977"/>
      <c r="C49" s="178" t="s">
        <v>78</v>
      </c>
      <c r="D49" s="467">
        <f>SUM(D46:D48)</f>
        <v>631</v>
      </c>
      <c r="E49" s="467">
        <f>SUM(E46:E48)</f>
        <v>575</v>
      </c>
      <c r="F49" s="467">
        <f>SUM(F46:F48)</f>
        <v>30</v>
      </c>
      <c r="G49" s="467">
        <f>SUM(G46:G48)</f>
        <v>19</v>
      </c>
      <c r="H49" s="467">
        <f>SUM(H46:H48)</f>
        <v>7</v>
      </c>
    </row>
    <row r="50" spans="2:8" ht="19.5" customHeight="1">
      <c r="B50" s="965" t="s">
        <v>341</v>
      </c>
      <c r="C50" s="966"/>
      <c r="D50" s="469">
        <f>D45+D49</f>
        <v>1065</v>
      </c>
      <c r="E50" s="469">
        <f>E45+E49</f>
        <v>946</v>
      </c>
      <c r="F50" s="469">
        <f>F45+F49</f>
        <v>63</v>
      </c>
      <c r="G50" s="469">
        <f>G45+G49</f>
        <v>40</v>
      </c>
      <c r="H50" s="469">
        <f>H45+H49</f>
        <v>16</v>
      </c>
    </row>
    <row r="93" ht="15" customHeight="1"/>
    <row r="94" ht="15" customHeight="1"/>
    <row r="95" ht="15" customHeight="1"/>
    <row r="96" ht="15" customHeight="1"/>
    <row r="97" ht="15" customHeight="1"/>
    <row r="98" ht="15" customHeight="1"/>
  </sheetData>
  <sheetProtection/>
  <mergeCells count="30">
    <mergeCell ref="E28:I28"/>
    <mergeCell ref="B34:B37"/>
    <mergeCell ref="B42:B45"/>
    <mergeCell ref="B46:B49"/>
    <mergeCell ref="B14:B15"/>
    <mergeCell ref="C14:C15"/>
    <mergeCell ref="B38:C38"/>
    <mergeCell ref="D14:D15"/>
    <mergeCell ref="E14:G14"/>
    <mergeCell ref="B16:B19"/>
    <mergeCell ref="B20:B23"/>
    <mergeCell ref="B24:C24"/>
    <mergeCell ref="B25:G25"/>
    <mergeCell ref="B10:C10"/>
    <mergeCell ref="B11:H11"/>
    <mergeCell ref="D2:D3"/>
    <mergeCell ref="E2:H2"/>
    <mergeCell ref="B2:B3"/>
    <mergeCell ref="C2:C3"/>
    <mergeCell ref="B4:B6"/>
    <mergeCell ref="B7:B9"/>
    <mergeCell ref="B50:C50"/>
    <mergeCell ref="B40:B41"/>
    <mergeCell ref="C40:C41"/>
    <mergeCell ref="D40:D41"/>
    <mergeCell ref="E40:H40"/>
    <mergeCell ref="B28:B29"/>
    <mergeCell ref="C28:C29"/>
    <mergeCell ref="D28:D29"/>
    <mergeCell ref="B30:B33"/>
  </mergeCells>
  <printOptions/>
  <pageMargins left="0.7086614173228347" right="0.7086614173228347" top="0.7480314960629921" bottom="0.7480314960629921" header="0.31496062992125984" footer="0.31496062992125984"/>
  <pageSetup firstPageNumber="87" useFirstPageNumber="1" horizontalDpi="600" verticalDpi="600" orientation="portrait" paperSize="9" scale="78" r:id="rId1"/>
  <headerFooter>
    <oddFooter>&amp;C&amp;P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N53"/>
  <sheetViews>
    <sheetView showGridLines="0" view="pageBreakPreview" zoomScaleSheetLayoutView="100" zoomScalePageLayoutView="0" workbookViewId="0" topLeftCell="A1">
      <selection activeCell="M19" sqref="M19"/>
    </sheetView>
  </sheetViews>
  <sheetFormatPr defaultColWidth="9.00390625" defaultRowHeight="15" customHeight="1"/>
  <cols>
    <col min="1" max="2" width="9.00390625" style="92" customWidth="1"/>
    <col min="3" max="3" width="10.50390625" style="92" customWidth="1"/>
    <col min="4" max="6" width="11.875" style="92" customWidth="1"/>
    <col min="7" max="7" width="13.875" style="92" customWidth="1"/>
    <col min="8" max="16384" width="9.00390625" style="92" customWidth="1"/>
  </cols>
  <sheetData>
    <row r="1" ht="18.75" customHeight="1">
      <c r="A1" s="91" t="s">
        <v>580</v>
      </c>
    </row>
    <row r="2" ht="14.25">
      <c r="A2" s="90"/>
    </row>
    <row r="3" ht="16.5" customHeight="1">
      <c r="A3" s="92" t="s">
        <v>219</v>
      </c>
    </row>
    <row r="4" ht="16.5" customHeight="1">
      <c r="A4" s="92" t="s">
        <v>220</v>
      </c>
    </row>
    <row r="5" ht="16.5" customHeight="1"/>
    <row r="6" spans="1:7" ht="14.25">
      <c r="A6" s="93" t="s">
        <v>383</v>
      </c>
      <c r="B6" s="93"/>
      <c r="C6" s="93"/>
      <c r="D6" s="93"/>
      <c r="E6" s="93"/>
      <c r="F6" s="93"/>
      <c r="G6" s="93"/>
    </row>
    <row r="7" spans="1:7" ht="12">
      <c r="A7" s="981" t="s">
        <v>190</v>
      </c>
      <c r="B7" s="988" t="s">
        <v>221</v>
      </c>
      <c r="C7" s="980" t="s">
        <v>222</v>
      </c>
      <c r="D7" s="982" t="s">
        <v>251</v>
      </c>
      <c r="E7" s="983"/>
      <c r="F7" s="984"/>
      <c r="G7" s="179" t="s">
        <v>255</v>
      </c>
    </row>
    <row r="8" spans="1:7" ht="16.5" customHeight="1">
      <c r="A8" s="981"/>
      <c r="B8" s="988"/>
      <c r="C8" s="980"/>
      <c r="D8" s="985" t="s">
        <v>252</v>
      </c>
      <c r="E8" s="987" t="s">
        <v>253</v>
      </c>
      <c r="F8" s="985" t="s">
        <v>254</v>
      </c>
      <c r="G8" s="987" t="s">
        <v>256</v>
      </c>
    </row>
    <row r="9" spans="1:7" ht="12">
      <c r="A9" s="981"/>
      <c r="B9" s="988"/>
      <c r="C9" s="980"/>
      <c r="D9" s="986"/>
      <c r="E9" s="986"/>
      <c r="F9" s="986"/>
      <c r="G9" s="986"/>
    </row>
    <row r="10" spans="1:7" ht="12">
      <c r="A10" s="981"/>
      <c r="B10" s="988"/>
      <c r="C10" s="980"/>
      <c r="D10" s="179" t="s">
        <v>223</v>
      </c>
      <c r="E10" s="179" t="s">
        <v>223</v>
      </c>
      <c r="F10" s="179" t="s">
        <v>223</v>
      </c>
      <c r="G10" s="179" t="s">
        <v>223</v>
      </c>
    </row>
    <row r="11" spans="1:7" ht="15" customHeight="1">
      <c r="A11" s="980" t="s">
        <v>56</v>
      </c>
      <c r="B11" s="180" t="s">
        <v>581</v>
      </c>
      <c r="C11" s="475">
        <f>SUM(D11:F11)</f>
        <v>4</v>
      </c>
      <c r="D11" s="476">
        <v>2</v>
      </c>
      <c r="E11" s="476">
        <v>2</v>
      </c>
      <c r="F11" s="476">
        <v>0</v>
      </c>
      <c r="G11" s="477">
        <v>0</v>
      </c>
    </row>
    <row r="12" spans="1:7" ht="15" customHeight="1">
      <c r="A12" s="980"/>
      <c r="B12" s="181" t="s">
        <v>582</v>
      </c>
      <c r="C12" s="478">
        <f>SUM(D12:F12)</f>
        <v>24</v>
      </c>
      <c r="D12" s="478">
        <v>4</v>
      </c>
      <c r="E12" s="478">
        <v>16</v>
      </c>
      <c r="F12" s="478">
        <v>4</v>
      </c>
      <c r="G12" s="479">
        <v>7</v>
      </c>
    </row>
    <row r="13" spans="1:7" ht="15" customHeight="1">
      <c r="A13" s="980"/>
      <c r="B13" s="181" t="s">
        <v>583</v>
      </c>
      <c r="C13" s="478">
        <f>SUM(D13:F13)</f>
        <v>57</v>
      </c>
      <c r="D13" s="478">
        <v>11</v>
      </c>
      <c r="E13" s="478">
        <v>41</v>
      </c>
      <c r="F13" s="478">
        <v>5</v>
      </c>
      <c r="G13" s="479">
        <v>7</v>
      </c>
    </row>
    <row r="14" spans="1:7" ht="15" customHeight="1">
      <c r="A14" s="980"/>
      <c r="B14" s="181" t="s">
        <v>584</v>
      </c>
      <c r="C14" s="478">
        <f>SUM(D14:F14)</f>
        <v>90</v>
      </c>
      <c r="D14" s="480">
        <v>9</v>
      </c>
      <c r="E14" s="480">
        <v>52</v>
      </c>
      <c r="F14" s="480">
        <v>29</v>
      </c>
      <c r="G14" s="479">
        <v>35</v>
      </c>
    </row>
    <row r="15" spans="1:7" ht="15" customHeight="1">
      <c r="A15" s="980"/>
      <c r="B15" s="183" t="s">
        <v>585</v>
      </c>
      <c r="C15" s="481">
        <f>SUM(D15:F15)</f>
        <v>137</v>
      </c>
      <c r="D15" s="482">
        <v>6</v>
      </c>
      <c r="E15" s="482">
        <v>108</v>
      </c>
      <c r="F15" s="482">
        <v>23</v>
      </c>
      <c r="G15" s="483">
        <v>46</v>
      </c>
    </row>
    <row r="16" spans="1:7" ht="15" customHeight="1">
      <c r="A16" s="980"/>
      <c r="B16" s="179" t="s">
        <v>7</v>
      </c>
      <c r="C16" s="484">
        <f>SUM(C11:C15)</f>
        <v>312</v>
      </c>
      <c r="D16" s="484">
        <f>SUM(D11:D15)</f>
        <v>32</v>
      </c>
      <c r="E16" s="484">
        <f>SUM(E11:E15)</f>
        <v>219</v>
      </c>
      <c r="F16" s="484">
        <f>SUM(F11:F15)</f>
        <v>61</v>
      </c>
      <c r="G16" s="484">
        <f>SUM(G11:G15)</f>
        <v>95</v>
      </c>
    </row>
    <row r="17" spans="1:7" ht="15" customHeight="1">
      <c r="A17" s="980" t="s">
        <v>57</v>
      </c>
      <c r="B17" s="180" t="s">
        <v>581</v>
      </c>
      <c r="C17" s="475">
        <f>SUM(D17:F17)</f>
        <v>2</v>
      </c>
      <c r="D17" s="476">
        <v>1</v>
      </c>
      <c r="E17" s="476">
        <v>1</v>
      </c>
      <c r="F17" s="476">
        <v>0</v>
      </c>
      <c r="G17" s="477">
        <v>0</v>
      </c>
    </row>
    <row r="18" spans="1:7" ht="15" customHeight="1">
      <c r="A18" s="980"/>
      <c r="B18" s="181" t="s">
        <v>582</v>
      </c>
      <c r="C18" s="478">
        <f>SUM(D18:F18)</f>
        <v>63</v>
      </c>
      <c r="D18" s="478">
        <v>15</v>
      </c>
      <c r="E18" s="478">
        <v>43</v>
      </c>
      <c r="F18" s="478">
        <v>5</v>
      </c>
      <c r="G18" s="479">
        <v>2</v>
      </c>
    </row>
    <row r="19" spans="1:7" ht="15" customHeight="1">
      <c r="A19" s="980"/>
      <c r="B19" s="181" t="s">
        <v>583</v>
      </c>
      <c r="C19" s="478">
        <f>SUM(D19:F19)</f>
        <v>175</v>
      </c>
      <c r="D19" s="478">
        <v>48</v>
      </c>
      <c r="E19" s="478">
        <v>113</v>
      </c>
      <c r="F19" s="478">
        <v>14</v>
      </c>
      <c r="G19" s="479">
        <v>9</v>
      </c>
    </row>
    <row r="20" spans="1:7" ht="15" customHeight="1">
      <c r="A20" s="980"/>
      <c r="B20" s="181" t="s">
        <v>584</v>
      </c>
      <c r="C20" s="478">
        <f>SUM(D20:F20)</f>
        <v>529</v>
      </c>
      <c r="D20" s="478">
        <v>142</v>
      </c>
      <c r="E20" s="478">
        <v>354</v>
      </c>
      <c r="F20" s="478">
        <v>33</v>
      </c>
      <c r="G20" s="479">
        <v>29</v>
      </c>
    </row>
    <row r="21" spans="1:7" ht="15" customHeight="1">
      <c r="A21" s="980"/>
      <c r="B21" s="183" t="s">
        <v>585</v>
      </c>
      <c r="C21" s="481">
        <f>SUM(D21:F21)</f>
        <v>766</v>
      </c>
      <c r="D21" s="485">
        <v>189</v>
      </c>
      <c r="E21" s="485">
        <v>525</v>
      </c>
      <c r="F21" s="485">
        <v>52</v>
      </c>
      <c r="G21" s="483">
        <v>50</v>
      </c>
    </row>
    <row r="22" spans="1:7" ht="15" customHeight="1">
      <c r="A22" s="980"/>
      <c r="B22" s="179" t="s">
        <v>7</v>
      </c>
      <c r="C22" s="484">
        <f>SUM(C17:C21)</f>
        <v>1535</v>
      </c>
      <c r="D22" s="484">
        <f>SUM(D17:D21)</f>
        <v>395</v>
      </c>
      <c r="E22" s="484">
        <f>SUM(E17:E21)</f>
        <v>1036</v>
      </c>
      <c r="F22" s="484">
        <f>SUM(F17:F21)</f>
        <v>104</v>
      </c>
      <c r="G22" s="484">
        <f>SUM(G17:G21)</f>
        <v>90</v>
      </c>
    </row>
    <row r="23" spans="1:7" ht="15" customHeight="1">
      <c r="A23" s="980" t="s">
        <v>7</v>
      </c>
      <c r="B23" s="180" t="s">
        <v>586</v>
      </c>
      <c r="C23" s="486">
        <f>SUM(C11+C17)</f>
        <v>6</v>
      </c>
      <c r="D23" s="487">
        <f>SUM(D11+D17)</f>
        <v>3</v>
      </c>
      <c r="E23" s="487">
        <f>SUM(E11+E17)</f>
        <v>3</v>
      </c>
      <c r="F23" s="487">
        <f>SUM(F11+F17)</f>
        <v>0</v>
      </c>
      <c r="G23" s="487">
        <f>SUM(G11+G17)</f>
        <v>0</v>
      </c>
    </row>
    <row r="24" spans="1:7" ht="15" customHeight="1">
      <c r="A24" s="980"/>
      <c r="B24" s="181" t="s">
        <v>587</v>
      </c>
      <c r="C24" s="488">
        <f>SUM(C12+C18)</f>
        <v>87</v>
      </c>
      <c r="D24" s="478">
        <f aca="true" t="shared" si="0" ref="D24:G27">D12+D18</f>
        <v>19</v>
      </c>
      <c r="E24" s="478">
        <f t="shared" si="0"/>
        <v>59</v>
      </c>
      <c r="F24" s="478">
        <f t="shared" si="0"/>
        <v>9</v>
      </c>
      <c r="G24" s="478">
        <f t="shared" si="0"/>
        <v>9</v>
      </c>
    </row>
    <row r="25" spans="1:7" ht="15" customHeight="1">
      <c r="A25" s="980"/>
      <c r="B25" s="181" t="s">
        <v>588</v>
      </c>
      <c r="C25" s="488">
        <f>SUM(C13+C19)</f>
        <v>232</v>
      </c>
      <c r="D25" s="478">
        <f t="shared" si="0"/>
        <v>59</v>
      </c>
      <c r="E25" s="478">
        <f t="shared" si="0"/>
        <v>154</v>
      </c>
      <c r="F25" s="478">
        <f t="shared" si="0"/>
        <v>19</v>
      </c>
      <c r="G25" s="478">
        <f t="shared" si="0"/>
        <v>16</v>
      </c>
    </row>
    <row r="26" spans="1:7" ht="15" customHeight="1">
      <c r="A26" s="980"/>
      <c r="B26" s="181" t="s">
        <v>589</v>
      </c>
      <c r="C26" s="488">
        <f>SUM(C14+C20)</f>
        <v>619</v>
      </c>
      <c r="D26" s="478">
        <f t="shared" si="0"/>
        <v>151</v>
      </c>
      <c r="E26" s="478">
        <f t="shared" si="0"/>
        <v>406</v>
      </c>
      <c r="F26" s="478">
        <f t="shared" si="0"/>
        <v>62</v>
      </c>
      <c r="G26" s="478">
        <f t="shared" si="0"/>
        <v>64</v>
      </c>
    </row>
    <row r="27" spans="1:7" ht="15" customHeight="1">
      <c r="A27" s="980"/>
      <c r="B27" s="183" t="s">
        <v>590</v>
      </c>
      <c r="C27" s="489">
        <f>SUM(C15+C21)</f>
        <v>903</v>
      </c>
      <c r="D27" s="485">
        <f t="shared" si="0"/>
        <v>195</v>
      </c>
      <c r="E27" s="485">
        <f t="shared" si="0"/>
        <v>633</v>
      </c>
      <c r="F27" s="485">
        <f t="shared" si="0"/>
        <v>75</v>
      </c>
      <c r="G27" s="485">
        <f t="shared" si="0"/>
        <v>96</v>
      </c>
    </row>
    <row r="28" spans="1:7" ht="15" customHeight="1">
      <c r="A28" s="980"/>
      <c r="B28" s="179" t="s">
        <v>7</v>
      </c>
      <c r="C28" s="484">
        <f>SUM(C23:C27)</f>
        <v>1847</v>
      </c>
      <c r="D28" s="484">
        <f>SUM(D23:D27)</f>
        <v>427</v>
      </c>
      <c r="E28" s="484">
        <f>SUM(E23:E27)</f>
        <v>1255</v>
      </c>
      <c r="F28" s="484">
        <f>SUM(F23:F27)</f>
        <v>165</v>
      </c>
      <c r="G28" s="484">
        <f>SUM(G23:G27)</f>
        <v>185</v>
      </c>
    </row>
    <row r="29" spans="1:13" ht="12">
      <c r="A29" s="249"/>
      <c r="B29" s="249"/>
      <c r="C29" s="249"/>
      <c r="D29" s="249"/>
      <c r="E29" s="249"/>
      <c r="H29" s="241"/>
      <c r="I29" s="241"/>
      <c r="J29" s="241"/>
      <c r="K29" s="241"/>
      <c r="L29" s="241"/>
      <c r="M29" s="241"/>
    </row>
    <row r="30" ht="12"/>
    <row r="31" s="241" customFormat="1" ht="14.25">
      <c r="A31" s="93" t="s">
        <v>384</v>
      </c>
    </row>
    <row r="32" spans="1:6" s="241" customFormat="1" ht="15" customHeight="1">
      <c r="A32" s="980" t="s">
        <v>190</v>
      </c>
      <c r="B32" s="980" t="s">
        <v>224</v>
      </c>
      <c r="C32" s="980" t="s">
        <v>222</v>
      </c>
      <c r="D32" s="245" t="s">
        <v>76</v>
      </c>
      <c r="E32" s="245" t="s">
        <v>225</v>
      </c>
      <c r="F32" s="245" t="s">
        <v>591</v>
      </c>
    </row>
    <row r="33" spans="1:14" s="241" customFormat="1" ht="15" customHeight="1">
      <c r="A33" s="980"/>
      <c r="B33" s="980"/>
      <c r="C33" s="980"/>
      <c r="D33" s="248" t="s">
        <v>592</v>
      </c>
      <c r="E33" s="248" t="s">
        <v>593</v>
      </c>
      <c r="F33" s="248" t="s">
        <v>594</v>
      </c>
      <c r="K33" s="93"/>
      <c r="L33" s="93"/>
      <c r="M33" s="92"/>
      <c r="N33" s="92"/>
    </row>
    <row r="34" spans="1:6" s="241" customFormat="1" ht="15" customHeight="1">
      <c r="A34" s="980"/>
      <c r="B34" s="980"/>
      <c r="C34" s="980"/>
      <c r="D34" s="243" t="s">
        <v>595</v>
      </c>
      <c r="E34" s="243" t="s">
        <v>596</v>
      </c>
      <c r="F34" s="243" t="s">
        <v>597</v>
      </c>
    </row>
    <row r="35" spans="1:6" s="241" customFormat="1" ht="15" customHeight="1">
      <c r="A35" s="242" t="s">
        <v>190</v>
      </c>
      <c r="B35" s="247" t="s">
        <v>221</v>
      </c>
      <c r="C35" s="242" t="s">
        <v>222</v>
      </c>
      <c r="D35" s="242" t="s">
        <v>223</v>
      </c>
      <c r="E35" s="242" t="s">
        <v>223</v>
      </c>
      <c r="F35" s="242" t="s">
        <v>223</v>
      </c>
    </row>
    <row r="36" spans="1:6" s="241" customFormat="1" ht="15" customHeight="1">
      <c r="A36" s="980" t="s">
        <v>56</v>
      </c>
      <c r="B36" s="245" t="s">
        <v>581</v>
      </c>
      <c r="C36" s="487">
        <f>SUM(D36:F36)</f>
        <v>4</v>
      </c>
      <c r="D36" s="487">
        <v>3</v>
      </c>
      <c r="E36" s="487">
        <v>1</v>
      </c>
      <c r="F36" s="487">
        <v>0</v>
      </c>
    </row>
    <row r="37" spans="1:6" s="246" customFormat="1" ht="15" customHeight="1">
      <c r="A37" s="980"/>
      <c r="B37" s="244" t="s">
        <v>582</v>
      </c>
      <c r="C37" s="488">
        <f>SUM(D37:F37)</f>
        <v>24</v>
      </c>
      <c r="D37" s="488">
        <v>20</v>
      </c>
      <c r="E37" s="488">
        <v>4</v>
      </c>
      <c r="F37" s="488">
        <v>0</v>
      </c>
    </row>
    <row r="38" spans="1:6" s="241" customFormat="1" ht="15" customHeight="1">
      <c r="A38" s="980"/>
      <c r="B38" s="244" t="s">
        <v>583</v>
      </c>
      <c r="C38" s="488">
        <f>SUM(D38:F38)</f>
        <v>57</v>
      </c>
      <c r="D38" s="488">
        <v>48</v>
      </c>
      <c r="E38" s="488">
        <v>6</v>
      </c>
      <c r="F38" s="488">
        <v>3</v>
      </c>
    </row>
    <row r="39" spans="1:6" s="241" customFormat="1" ht="15" customHeight="1">
      <c r="A39" s="980"/>
      <c r="B39" s="244" t="s">
        <v>584</v>
      </c>
      <c r="C39" s="488">
        <f>SUM(D39:F39)</f>
        <v>90</v>
      </c>
      <c r="D39" s="490">
        <v>80</v>
      </c>
      <c r="E39" s="490">
        <v>6</v>
      </c>
      <c r="F39" s="490">
        <v>4</v>
      </c>
    </row>
    <row r="40" spans="1:6" s="241" customFormat="1" ht="15" customHeight="1">
      <c r="A40" s="980"/>
      <c r="B40" s="243" t="s">
        <v>585</v>
      </c>
      <c r="C40" s="491">
        <f>SUM(D40:F40)</f>
        <v>137</v>
      </c>
      <c r="D40" s="492">
        <v>107</v>
      </c>
      <c r="E40" s="492">
        <v>17</v>
      </c>
      <c r="F40" s="492">
        <v>13</v>
      </c>
    </row>
    <row r="41" spans="1:6" s="241" customFormat="1" ht="15" customHeight="1">
      <c r="A41" s="980"/>
      <c r="B41" s="242" t="s">
        <v>7</v>
      </c>
      <c r="C41" s="484">
        <f>SUM(C36:C40)</f>
        <v>312</v>
      </c>
      <c r="D41" s="484">
        <f>SUM(D36:D40)</f>
        <v>258</v>
      </c>
      <c r="E41" s="484">
        <f>SUM(E36:E40)</f>
        <v>34</v>
      </c>
      <c r="F41" s="484">
        <f>SUM(F36:F40)</f>
        <v>20</v>
      </c>
    </row>
    <row r="42" spans="1:6" s="241" customFormat="1" ht="15" customHeight="1">
      <c r="A42" s="980" t="s">
        <v>57</v>
      </c>
      <c r="B42" s="245" t="s">
        <v>581</v>
      </c>
      <c r="C42" s="493">
        <f>SUM(D42:F42)</f>
        <v>2</v>
      </c>
      <c r="D42" s="487">
        <v>2</v>
      </c>
      <c r="E42" s="487">
        <v>0</v>
      </c>
      <c r="F42" s="487">
        <v>0</v>
      </c>
    </row>
    <row r="43" spans="1:6" s="241" customFormat="1" ht="15" customHeight="1">
      <c r="A43" s="980"/>
      <c r="B43" s="244" t="s">
        <v>582</v>
      </c>
      <c r="C43" s="488">
        <f>SUM(D43:F43)</f>
        <v>63</v>
      </c>
      <c r="D43" s="488">
        <v>61</v>
      </c>
      <c r="E43" s="488">
        <v>2</v>
      </c>
      <c r="F43" s="488">
        <v>0</v>
      </c>
    </row>
    <row r="44" spans="1:6" s="241" customFormat="1" ht="15" customHeight="1">
      <c r="A44" s="980"/>
      <c r="B44" s="244" t="s">
        <v>583</v>
      </c>
      <c r="C44" s="488">
        <f>SUM(D44:F44)</f>
        <v>175</v>
      </c>
      <c r="D44" s="488">
        <v>171</v>
      </c>
      <c r="E44" s="488">
        <v>3</v>
      </c>
      <c r="F44" s="488">
        <v>1</v>
      </c>
    </row>
    <row r="45" spans="1:6" s="241" customFormat="1" ht="15" customHeight="1">
      <c r="A45" s="980"/>
      <c r="B45" s="244" t="s">
        <v>584</v>
      </c>
      <c r="C45" s="488">
        <f>SUM(D45:F45)</f>
        <v>529</v>
      </c>
      <c r="D45" s="488">
        <v>514</v>
      </c>
      <c r="E45" s="488">
        <v>7</v>
      </c>
      <c r="F45" s="488">
        <v>8</v>
      </c>
    </row>
    <row r="46" spans="1:6" s="241" customFormat="1" ht="15" customHeight="1">
      <c r="A46" s="980"/>
      <c r="B46" s="243" t="s">
        <v>585</v>
      </c>
      <c r="C46" s="491">
        <f>SUM(D46:F46)</f>
        <v>766</v>
      </c>
      <c r="D46" s="491">
        <v>730</v>
      </c>
      <c r="E46" s="491">
        <v>24</v>
      </c>
      <c r="F46" s="491">
        <v>12</v>
      </c>
    </row>
    <row r="47" spans="1:6" s="241" customFormat="1" ht="15" customHeight="1">
      <c r="A47" s="980"/>
      <c r="B47" s="242" t="s">
        <v>7</v>
      </c>
      <c r="C47" s="484">
        <f>SUM(C42:C46)</f>
        <v>1535</v>
      </c>
      <c r="D47" s="484">
        <f>SUM(D42:D46)</f>
        <v>1478</v>
      </c>
      <c r="E47" s="484">
        <f>SUM(E42:E46)</f>
        <v>36</v>
      </c>
      <c r="F47" s="484">
        <f>SUM(F42:F46)</f>
        <v>21</v>
      </c>
    </row>
    <row r="48" spans="1:6" s="241" customFormat="1" ht="15" customHeight="1">
      <c r="A48" s="980" t="s">
        <v>7</v>
      </c>
      <c r="B48" s="245" t="s">
        <v>586</v>
      </c>
      <c r="C48" s="486">
        <f>SUM(C36+C42)</f>
        <v>6</v>
      </c>
      <c r="D48" s="486">
        <f>SUM(D36+D42)</f>
        <v>5</v>
      </c>
      <c r="E48" s="487">
        <f>SUM(E36+E42)</f>
        <v>1</v>
      </c>
      <c r="F48" s="487">
        <f>F36+F42</f>
        <v>0</v>
      </c>
    </row>
    <row r="49" spans="1:6" s="241" customFormat="1" ht="15" customHeight="1">
      <c r="A49" s="980"/>
      <c r="B49" s="244" t="s">
        <v>587</v>
      </c>
      <c r="C49" s="488">
        <f aca="true" t="shared" si="1" ref="C49:D52">SUM(C37+C43)</f>
        <v>87</v>
      </c>
      <c r="D49" s="488">
        <f t="shared" si="1"/>
        <v>81</v>
      </c>
      <c r="E49" s="488">
        <v>3</v>
      </c>
      <c r="F49" s="488">
        <f>F37+F43</f>
        <v>0</v>
      </c>
    </row>
    <row r="50" spans="1:6" s="241" customFormat="1" ht="15" customHeight="1">
      <c r="A50" s="980"/>
      <c r="B50" s="244" t="s">
        <v>588</v>
      </c>
      <c r="C50" s="488">
        <f t="shared" si="1"/>
        <v>232</v>
      </c>
      <c r="D50" s="488">
        <f t="shared" si="1"/>
        <v>219</v>
      </c>
      <c r="E50" s="488">
        <f>E38+E44</f>
        <v>9</v>
      </c>
      <c r="F50" s="488">
        <f>F38+F44</f>
        <v>4</v>
      </c>
    </row>
    <row r="51" spans="1:6" s="241" customFormat="1" ht="15" customHeight="1">
      <c r="A51" s="980"/>
      <c r="B51" s="244" t="s">
        <v>589</v>
      </c>
      <c r="C51" s="488">
        <f t="shared" si="1"/>
        <v>619</v>
      </c>
      <c r="D51" s="488">
        <f t="shared" si="1"/>
        <v>594</v>
      </c>
      <c r="E51" s="488">
        <f>E39+E45</f>
        <v>13</v>
      </c>
      <c r="F51" s="488">
        <f>F39+F45</f>
        <v>12</v>
      </c>
    </row>
    <row r="52" spans="1:6" s="241" customFormat="1" ht="15" customHeight="1">
      <c r="A52" s="980"/>
      <c r="B52" s="243" t="s">
        <v>590</v>
      </c>
      <c r="C52" s="489">
        <f t="shared" si="1"/>
        <v>903</v>
      </c>
      <c r="D52" s="489">
        <f t="shared" si="1"/>
        <v>837</v>
      </c>
      <c r="E52" s="491">
        <f>E40+E46</f>
        <v>41</v>
      </c>
      <c r="F52" s="491">
        <f>F40+F46</f>
        <v>25</v>
      </c>
    </row>
    <row r="53" spans="1:6" s="241" customFormat="1" ht="15" customHeight="1">
      <c r="A53" s="980"/>
      <c r="B53" s="242" t="s">
        <v>7</v>
      </c>
      <c r="C53" s="484">
        <f>SUM(C48:C52)</f>
        <v>1847</v>
      </c>
      <c r="D53" s="484">
        <f>SUM(D48:D52)</f>
        <v>1736</v>
      </c>
      <c r="E53" s="484">
        <f>SUM(E48:E52)</f>
        <v>67</v>
      </c>
      <c r="F53" s="484">
        <f>SUM(F48:F52)</f>
        <v>41</v>
      </c>
    </row>
    <row r="54" s="241" customFormat="1" ht="12"/>
  </sheetData>
  <sheetProtection/>
  <mergeCells count="17">
    <mergeCell ref="D7:F7"/>
    <mergeCell ref="D8:D9"/>
    <mergeCell ref="E8:E9"/>
    <mergeCell ref="F8:F9"/>
    <mergeCell ref="G8:G9"/>
    <mergeCell ref="B32:B34"/>
    <mergeCell ref="C32:C34"/>
    <mergeCell ref="B7:B10"/>
    <mergeCell ref="C7:C10"/>
    <mergeCell ref="A36:A41"/>
    <mergeCell ref="A42:A47"/>
    <mergeCell ref="A48:A53"/>
    <mergeCell ref="A23:A28"/>
    <mergeCell ref="A32:A34"/>
    <mergeCell ref="A7:A10"/>
    <mergeCell ref="A17:A22"/>
    <mergeCell ref="A11:A16"/>
  </mergeCells>
  <printOptions/>
  <pageMargins left="0.7086614173228347" right="0.7086614173228347" top="0.7480314960629921" bottom="0.7480314960629921" header="0.31496062992125984" footer="0.31496062992125984"/>
  <pageSetup firstPageNumber="88" useFirstPageNumber="1" fitToHeight="1" fitToWidth="1" horizontalDpi="600" verticalDpi="600" orientation="portrait" paperSize="9" r:id="rId1"/>
  <headerFooter>
    <oddFooter>&amp;C&amp;P</oddFooter>
  </headerFooter>
</worksheet>
</file>

<file path=xl/worksheets/sheet15.xml><?xml version="1.0" encoding="utf-8"?>
<worksheet xmlns="http://schemas.openxmlformats.org/spreadsheetml/2006/main" xmlns:r="http://schemas.openxmlformats.org/officeDocument/2006/relationships">
  <dimension ref="A2:F46"/>
  <sheetViews>
    <sheetView view="pageBreakPreview" zoomScaleSheetLayoutView="100" zoomScalePageLayoutView="0" workbookViewId="0" topLeftCell="A1">
      <selection activeCell="H9" sqref="H9"/>
    </sheetView>
  </sheetViews>
  <sheetFormatPr defaultColWidth="9.00390625" defaultRowHeight="13.5"/>
  <cols>
    <col min="1" max="1" width="6.25390625" style="241" customWidth="1"/>
    <col min="2" max="2" width="11.25390625" style="250" customWidth="1"/>
    <col min="3" max="3" width="11.25390625" style="241" customWidth="1"/>
    <col min="4" max="6" width="12.50390625" style="241" customWidth="1"/>
    <col min="7" max="16384" width="9.00390625" style="241" customWidth="1"/>
  </cols>
  <sheetData>
    <row r="2" ht="14.25">
      <c r="A2" s="93" t="s">
        <v>385</v>
      </c>
    </row>
    <row r="3" spans="1:6" ht="18.75" customHeight="1">
      <c r="A3" s="980" t="s">
        <v>190</v>
      </c>
      <c r="B3" s="988" t="s">
        <v>221</v>
      </c>
      <c r="C3" s="980" t="s">
        <v>222</v>
      </c>
      <c r="D3" s="245" t="s">
        <v>76</v>
      </c>
      <c r="E3" s="245" t="s">
        <v>225</v>
      </c>
      <c r="F3" s="245" t="s">
        <v>598</v>
      </c>
    </row>
    <row r="4" spans="1:6" ht="18.75" customHeight="1">
      <c r="A4" s="980"/>
      <c r="B4" s="988"/>
      <c r="C4" s="980"/>
      <c r="D4" s="243" t="s">
        <v>599</v>
      </c>
      <c r="E4" s="243" t="s">
        <v>600</v>
      </c>
      <c r="F4" s="243" t="s">
        <v>601</v>
      </c>
    </row>
    <row r="5" spans="1:6" ht="18.75" customHeight="1">
      <c r="A5" s="980"/>
      <c r="B5" s="988"/>
      <c r="C5" s="980"/>
      <c r="D5" s="242" t="s">
        <v>223</v>
      </c>
      <c r="E5" s="242" t="s">
        <v>223</v>
      </c>
      <c r="F5" s="242" t="s">
        <v>223</v>
      </c>
    </row>
    <row r="6" spans="1:6" ht="18.75" customHeight="1">
      <c r="A6" s="980" t="s">
        <v>56</v>
      </c>
      <c r="B6" s="245" t="s">
        <v>581</v>
      </c>
      <c r="C6" s="487">
        <v>4</v>
      </c>
      <c r="D6" s="487">
        <f>C6-E6-F6</f>
        <v>3</v>
      </c>
      <c r="E6" s="487">
        <v>1</v>
      </c>
      <c r="F6" s="487">
        <v>0</v>
      </c>
    </row>
    <row r="7" spans="1:6" s="246" customFormat="1" ht="18.75" customHeight="1">
      <c r="A7" s="980"/>
      <c r="B7" s="244" t="s">
        <v>582</v>
      </c>
      <c r="C7" s="488">
        <v>24</v>
      </c>
      <c r="D7" s="488">
        <f>C7-E7-F7</f>
        <v>23</v>
      </c>
      <c r="E7" s="488">
        <v>1</v>
      </c>
      <c r="F7" s="488">
        <v>0</v>
      </c>
    </row>
    <row r="8" spans="1:6" ht="18.75" customHeight="1">
      <c r="A8" s="980"/>
      <c r="B8" s="244" t="s">
        <v>583</v>
      </c>
      <c r="C8" s="488">
        <v>57</v>
      </c>
      <c r="D8" s="488">
        <f>C8-E8-F8</f>
        <v>51</v>
      </c>
      <c r="E8" s="488">
        <v>3</v>
      </c>
      <c r="F8" s="488">
        <v>3</v>
      </c>
    </row>
    <row r="9" spans="1:6" ht="18.75" customHeight="1">
      <c r="A9" s="980"/>
      <c r="B9" s="244" t="s">
        <v>584</v>
      </c>
      <c r="C9" s="488">
        <v>90</v>
      </c>
      <c r="D9" s="490">
        <f>C9-E9-F9</f>
        <v>65</v>
      </c>
      <c r="E9" s="490">
        <v>21</v>
      </c>
      <c r="F9" s="490">
        <v>4</v>
      </c>
    </row>
    <row r="10" spans="1:6" ht="18.75" customHeight="1">
      <c r="A10" s="980"/>
      <c r="B10" s="243" t="s">
        <v>585</v>
      </c>
      <c r="C10" s="491">
        <v>137</v>
      </c>
      <c r="D10" s="492">
        <f>C10-E10-F10</f>
        <v>103</v>
      </c>
      <c r="E10" s="492">
        <v>31</v>
      </c>
      <c r="F10" s="492">
        <v>3</v>
      </c>
    </row>
    <row r="11" spans="1:6" ht="18.75" customHeight="1">
      <c r="A11" s="980"/>
      <c r="B11" s="242" t="s">
        <v>7</v>
      </c>
      <c r="C11" s="484">
        <f>SUM(C6:C10)</f>
        <v>312</v>
      </c>
      <c r="D11" s="484">
        <f>SUM(D6:D10)</f>
        <v>245</v>
      </c>
      <c r="E11" s="484">
        <f>SUM(E6:E10)</f>
        <v>57</v>
      </c>
      <c r="F11" s="484">
        <f>SUM(F6:F10)</f>
        <v>10</v>
      </c>
    </row>
    <row r="12" spans="1:6" ht="18.75" customHeight="1">
      <c r="A12" s="980" t="s">
        <v>57</v>
      </c>
      <c r="B12" s="245" t="s">
        <v>581</v>
      </c>
      <c r="C12" s="493">
        <v>2</v>
      </c>
      <c r="D12" s="487">
        <f>C12-E12-F12</f>
        <v>2</v>
      </c>
      <c r="E12" s="487">
        <v>0</v>
      </c>
      <c r="F12" s="487">
        <v>0</v>
      </c>
    </row>
    <row r="13" spans="1:6" ht="18.75" customHeight="1">
      <c r="A13" s="980"/>
      <c r="B13" s="244" t="s">
        <v>582</v>
      </c>
      <c r="C13" s="488">
        <v>63</v>
      </c>
      <c r="D13" s="488">
        <f>C13-E13-F13</f>
        <v>61</v>
      </c>
      <c r="E13" s="488">
        <v>2</v>
      </c>
      <c r="F13" s="488">
        <v>0</v>
      </c>
    </row>
    <row r="14" spans="1:6" ht="18.75" customHeight="1">
      <c r="A14" s="980"/>
      <c r="B14" s="244" t="s">
        <v>583</v>
      </c>
      <c r="C14" s="488">
        <v>175</v>
      </c>
      <c r="D14" s="488">
        <f>C14-E14-F14</f>
        <v>167</v>
      </c>
      <c r="E14" s="488">
        <v>8</v>
      </c>
      <c r="F14" s="488">
        <v>0</v>
      </c>
    </row>
    <row r="15" spans="1:6" ht="18.75" customHeight="1">
      <c r="A15" s="980"/>
      <c r="B15" s="244" t="s">
        <v>584</v>
      </c>
      <c r="C15" s="488">
        <v>529</v>
      </c>
      <c r="D15" s="490">
        <f>C15-E15-F15</f>
        <v>495</v>
      </c>
      <c r="E15" s="488">
        <v>34</v>
      </c>
      <c r="F15" s="488">
        <v>0</v>
      </c>
    </row>
    <row r="16" spans="1:6" ht="18.75" customHeight="1">
      <c r="A16" s="980"/>
      <c r="B16" s="243" t="s">
        <v>585</v>
      </c>
      <c r="C16" s="491">
        <v>766</v>
      </c>
      <c r="D16" s="492">
        <f>C16-E16-F16</f>
        <v>711</v>
      </c>
      <c r="E16" s="491">
        <v>53</v>
      </c>
      <c r="F16" s="491">
        <v>2</v>
      </c>
    </row>
    <row r="17" spans="1:6" ht="18.75" customHeight="1">
      <c r="A17" s="980"/>
      <c r="B17" s="242" t="s">
        <v>7</v>
      </c>
      <c r="C17" s="484">
        <f>SUM(C12:C16)</f>
        <v>1535</v>
      </c>
      <c r="D17" s="484">
        <f>SUM(D12:D16)</f>
        <v>1436</v>
      </c>
      <c r="E17" s="484">
        <f>SUM(E12:E16)</f>
        <v>97</v>
      </c>
      <c r="F17" s="484">
        <f>SUM(F12:F16)</f>
        <v>2</v>
      </c>
    </row>
    <row r="18" spans="1:6" ht="18.75" customHeight="1">
      <c r="A18" s="980" t="s">
        <v>7</v>
      </c>
      <c r="B18" s="245" t="s">
        <v>586</v>
      </c>
      <c r="C18" s="487">
        <f>SUM(D18:F18)</f>
        <v>6</v>
      </c>
      <c r="D18" s="487">
        <f aca="true" t="shared" si="0" ref="D18:F23">D6+D12</f>
        <v>5</v>
      </c>
      <c r="E18" s="487">
        <f t="shared" si="0"/>
        <v>1</v>
      </c>
      <c r="F18" s="487">
        <f t="shared" si="0"/>
        <v>0</v>
      </c>
    </row>
    <row r="19" spans="1:6" ht="18.75" customHeight="1">
      <c r="A19" s="980"/>
      <c r="B19" s="244" t="s">
        <v>587</v>
      </c>
      <c r="C19" s="488">
        <f>SUM(D19:F19)</f>
        <v>87</v>
      </c>
      <c r="D19" s="488">
        <f t="shared" si="0"/>
        <v>84</v>
      </c>
      <c r="E19" s="488">
        <f t="shared" si="0"/>
        <v>3</v>
      </c>
      <c r="F19" s="488">
        <f t="shared" si="0"/>
        <v>0</v>
      </c>
    </row>
    <row r="20" spans="1:6" ht="18.75" customHeight="1">
      <c r="A20" s="980"/>
      <c r="B20" s="244" t="s">
        <v>588</v>
      </c>
      <c r="C20" s="488">
        <f>SUM(D20:F20)</f>
        <v>232</v>
      </c>
      <c r="D20" s="488">
        <f t="shared" si="0"/>
        <v>218</v>
      </c>
      <c r="E20" s="488">
        <f t="shared" si="0"/>
        <v>11</v>
      </c>
      <c r="F20" s="488">
        <f t="shared" si="0"/>
        <v>3</v>
      </c>
    </row>
    <row r="21" spans="1:6" ht="18.75" customHeight="1">
      <c r="A21" s="980"/>
      <c r="B21" s="244" t="s">
        <v>589</v>
      </c>
      <c r="C21" s="488">
        <f>SUM(D21:F21)</f>
        <v>619</v>
      </c>
      <c r="D21" s="488">
        <f t="shared" si="0"/>
        <v>560</v>
      </c>
      <c r="E21" s="488">
        <f t="shared" si="0"/>
        <v>55</v>
      </c>
      <c r="F21" s="488">
        <f t="shared" si="0"/>
        <v>4</v>
      </c>
    </row>
    <row r="22" spans="1:6" ht="18.75" customHeight="1">
      <c r="A22" s="980"/>
      <c r="B22" s="243" t="s">
        <v>590</v>
      </c>
      <c r="C22" s="491">
        <f>SUM(D22:F22)</f>
        <v>903</v>
      </c>
      <c r="D22" s="491">
        <f t="shared" si="0"/>
        <v>814</v>
      </c>
      <c r="E22" s="491">
        <f t="shared" si="0"/>
        <v>84</v>
      </c>
      <c r="F22" s="491">
        <f t="shared" si="0"/>
        <v>5</v>
      </c>
    </row>
    <row r="23" spans="1:6" ht="18.75" customHeight="1">
      <c r="A23" s="980"/>
      <c r="B23" s="242" t="s">
        <v>7</v>
      </c>
      <c r="C23" s="484">
        <f>C11+C17</f>
        <v>1847</v>
      </c>
      <c r="D23" s="484">
        <f t="shared" si="0"/>
        <v>1681</v>
      </c>
      <c r="E23" s="484">
        <f t="shared" si="0"/>
        <v>154</v>
      </c>
      <c r="F23" s="484">
        <f t="shared" si="0"/>
        <v>12</v>
      </c>
    </row>
    <row r="24" ht="18.75" customHeight="1"/>
    <row r="25" ht="18.75" customHeight="1">
      <c r="A25" s="93" t="s">
        <v>602</v>
      </c>
    </row>
    <row r="26" spans="1:6" ht="18.75" customHeight="1">
      <c r="A26" s="980" t="s">
        <v>190</v>
      </c>
      <c r="B26" s="988" t="s">
        <v>221</v>
      </c>
      <c r="C26" s="980" t="s">
        <v>222</v>
      </c>
      <c r="D26" s="245" t="s">
        <v>76</v>
      </c>
      <c r="E26" s="245" t="s">
        <v>225</v>
      </c>
      <c r="F26" s="245" t="s">
        <v>591</v>
      </c>
    </row>
    <row r="27" spans="1:6" ht="18.75" customHeight="1">
      <c r="A27" s="980"/>
      <c r="B27" s="988"/>
      <c r="C27" s="980"/>
      <c r="D27" s="243" t="s">
        <v>603</v>
      </c>
      <c r="E27" s="243" t="s">
        <v>590</v>
      </c>
      <c r="F27" s="243" t="s">
        <v>604</v>
      </c>
    </row>
    <row r="28" spans="1:6" ht="18.75" customHeight="1">
      <c r="A28" s="980"/>
      <c r="B28" s="988"/>
      <c r="C28" s="980"/>
      <c r="D28" s="242" t="s">
        <v>223</v>
      </c>
      <c r="E28" s="242" t="s">
        <v>223</v>
      </c>
      <c r="F28" s="242" t="s">
        <v>223</v>
      </c>
    </row>
    <row r="29" spans="1:6" ht="18.75" customHeight="1">
      <c r="A29" s="980" t="s">
        <v>56</v>
      </c>
      <c r="B29" s="245" t="s">
        <v>581</v>
      </c>
      <c r="C29" s="487">
        <v>4</v>
      </c>
      <c r="D29" s="487">
        <f>C29-E29-F29</f>
        <v>3</v>
      </c>
      <c r="E29" s="487">
        <v>1</v>
      </c>
      <c r="F29" s="487">
        <v>0</v>
      </c>
    </row>
    <row r="30" spans="1:6" s="246" customFormat="1" ht="18.75" customHeight="1">
      <c r="A30" s="980"/>
      <c r="B30" s="244" t="s">
        <v>582</v>
      </c>
      <c r="C30" s="488">
        <v>24</v>
      </c>
      <c r="D30" s="488">
        <f>C30-E30-F30</f>
        <v>22</v>
      </c>
      <c r="E30" s="488">
        <v>2</v>
      </c>
      <c r="F30" s="488">
        <v>0</v>
      </c>
    </row>
    <row r="31" spans="1:6" ht="18.75" customHeight="1">
      <c r="A31" s="980"/>
      <c r="B31" s="244" t="s">
        <v>583</v>
      </c>
      <c r="C31" s="488">
        <v>57</v>
      </c>
      <c r="D31" s="488">
        <f>C31-E31-F31</f>
        <v>52</v>
      </c>
      <c r="E31" s="488">
        <v>4</v>
      </c>
      <c r="F31" s="488">
        <v>1</v>
      </c>
    </row>
    <row r="32" spans="1:6" ht="18.75" customHeight="1">
      <c r="A32" s="980"/>
      <c r="B32" s="244" t="s">
        <v>584</v>
      </c>
      <c r="C32" s="488">
        <v>90</v>
      </c>
      <c r="D32" s="490">
        <f>C32-E32-F32</f>
        <v>81</v>
      </c>
      <c r="E32" s="490">
        <v>3</v>
      </c>
      <c r="F32" s="490">
        <v>6</v>
      </c>
    </row>
    <row r="33" spans="1:6" ht="18.75" customHeight="1">
      <c r="A33" s="980"/>
      <c r="B33" s="243" t="s">
        <v>585</v>
      </c>
      <c r="C33" s="491">
        <v>137</v>
      </c>
      <c r="D33" s="492">
        <f>C33-E33-F33</f>
        <v>126</v>
      </c>
      <c r="E33" s="492">
        <v>8</v>
      </c>
      <c r="F33" s="492">
        <v>3</v>
      </c>
    </row>
    <row r="34" spans="1:6" ht="18.75" customHeight="1">
      <c r="A34" s="980"/>
      <c r="B34" s="242" t="s">
        <v>7</v>
      </c>
      <c r="C34" s="484">
        <f>SUM(C29:C33)</f>
        <v>312</v>
      </c>
      <c r="D34" s="484">
        <f>SUM(D29:D33)</f>
        <v>284</v>
      </c>
      <c r="E34" s="484">
        <f>SUM(E29:E33)</f>
        <v>18</v>
      </c>
      <c r="F34" s="484">
        <f>SUM(F29:F33)</f>
        <v>10</v>
      </c>
    </row>
    <row r="35" spans="1:6" ht="18.75" customHeight="1">
      <c r="A35" s="980" t="s">
        <v>57</v>
      </c>
      <c r="B35" s="245" t="s">
        <v>581</v>
      </c>
      <c r="C35" s="493">
        <v>2</v>
      </c>
      <c r="D35" s="487">
        <f>C35-E35-F35</f>
        <v>2</v>
      </c>
      <c r="E35" s="487">
        <v>0</v>
      </c>
      <c r="F35" s="487">
        <v>0</v>
      </c>
    </row>
    <row r="36" spans="1:6" ht="18.75" customHeight="1">
      <c r="A36" s="980"/>
      <c r="B36" s="244" t="s">
        <v>582</v>
      </c>
      <c r="C36" s="488">
        <v>63</v>
      </c>
      <c r="D36" s="488">
        <f>C36-E36-F36</f>
        <v>63</v>
      </c>
      <c r="E36" s="488">
        <v>0</v>
      </c>
      <c r="F36" s="488">
        <v>0</v>
      </c>
    </row>
    <row r="37" spans="1:6" ht="18.75" customHeight="1">
      <c r="A37" s="980"/>
      <c r="B37" s="244" t="s">
        <v>583</v>
      </c>
      <c r="C37" s="488">
        <v>175</v>
      </c>
      <c r="D37" s="488">
        <f>C37-E37-F37</f>
        <v>173</v>
      </c>
      <c r="E37" s="488">
        <v>2</v>
      </c>
      <c r="F37" s="488">
        <v>0</v>
      </c>
    </row>
    <row r="38" spans="1:6" ht="18.75" customHeight="1">
      <c r="A38" s="980"/>
      <c r="B38" s="244" t="s">
        <v>584</v>
      </c>
      <c r="C38" s="488">
        <v>529</v>
      </c>
      <c r="D38" s="490">
        <f>C38-E38-F38</f>
        <v>520</v>
      </c>
      <c r="E38" s="488">
        <v>8</v>
      </c>
      <c r="F38" s="488">
        <v>1</v>
      </c>
    </row>
    <row r="39" spans="1:6" ht="18.75" customHeight="1">
      <c r="A39" s="980"/>
      <c r="B39" s="243" t="s">
        <v>585</v>
      </c>
      <c r="C39" s="491">
        <v>766</v>
      </c>
      <c r="D39" s="492">
        <f>C39-E39-F39</f>
        <v>756</v>
      </c>
      <c r="E39" s="491">
        <v>8</v>
      </c>
      <c r="F39" s="491">
        <v>2</v>
      </c>
    </row>
    <row r="40" spans="1:6" ht="18.75" customHeight="1">
      <c r="A40" s="980"/>
      <c r="B40" s="242" t="s">
        <v>7</v>
      </c>
      <c r="C40" s="484">
        <f>SUM(C35:C39)</f>
        <v>1535</v>
      </c>
      <c r="D40" s="484">
        <f>SUM(D35:D39)</f>
        <v>1514</v>
      </c>
      <c r="E40" s="484">
        <f>SUM(E35:E39)</f>
        <v>18</v>
      </c>
      <c r="F40" s="484">
        <f>SUM(F35:F39)</f>
        <v>3</v>
      </c>
    </row>
    <row r="41" spans="1:6" ht="18.75" customHeight="1">
      <c r="A41" s="980" t="s">
        <v>7</v>
      </c>
      <c r="B41" s="245" t="s">
        <v>586</v>
      </c>
      <c r="C41" s="487">
        <f>SUM(D41:F41)</f>
        <v>6</v>
      </c>
      <c r="D41" s="487">
        <f aca="true" t="shared" si="1" ref="D41:F46">D29+D35</f>
        <v>5</v>
      </c>
      <c r="E41" s="487">
        <f t="shared" si="1"/>
        <v>1</v>
      </c>
      <c r="F41" s="487">
        <f t="shared" si="1"/>
        <v>0</v>
      </c>
    </row>
    <row r="42" spans="1:6" ht="18.75" customHeight="1">
      <c r="A42" s="980"/>
      <c r="B42" s="244" t="s">
        <v>587</v>
      </c>
      <c r="C42" s="488">
        <f>SUM(D42:F42)</f>
        <v>87</v>
      </c>
      <c r="D42" s="488">
        <f t="shared" si="1"/>
        <v>85</v>
      </c>
      <c r="E42" s="488">
        <f t="shared" si="1"/>
        <v>2</v>
      </c>
      <c r="F42" s="488">
        <f t="shared" si="1"/>
        <v>0</v>
      </c>
    </row>
    <row r="43" spans="1:6" ht="18.75" customHeight="1">
      <c r="A43" s="980"/>
      <c r="B43" s="244" t="s">
        <v>588</v>
      </c>
      <c r="C43" s="488">
        <f>SUM(D43:F43)</f>
        <v>232</v>
      </c>
      <c r="D43" s="488">
        <f t="shared" si="1"/>
        <v>225</v>
      </c>
      <c r="E43" s="488">
        <f t="shared" si="1"/>
        <v>6</v>
      </c>
      <c r="F43" s="488">
        <f t="shared" si="1"/>
        <v>1</v>
      </c>
    </row>
    <row r="44" spans="1:6" ht="18.75" customHeight="1">
      <c r="A44" s="980"/>
      <c r="B44" s="244" t="s">
        <v>589</v>
      </c>
      <c r="C44" s="488">
        <f>SUM(D44:F44)</f>
        <v>619</v>
      </c>
      <c r="D44" s="488">
        <f t="shared" si="1"/>
        <v>601</v>
      </c>
      <c r="E44" s="488">
        <f t="shared" si="1"/>
        <v>11</v>
      </c>
      <c r="F44" s="488">
        <f t="shared" si="1"/>
        <v>7</v>
      </c>
    </row>
    <row r="45" spans="1:6" ht="18.75" customHeight="1">
      <c r="A45" s="980"/>
      <c r="B45" s="243" t="s">
        <v>590</v>
      </c>
      <c r="C45" s="491">
        <f>SUM(D45:F45)</f>
        <v>903</v>
      </c>
      <c r="D45" s="491">
        <f t="shared" si="1"/>
        <v>882</v>
      </c>
      <c r="E45" s="491">
        <f t="shared" si="1"/>
        <v>16</v>
      </c>
      <c r="F45" s="491">
        <f t="shared" si="1"/>
        <v>5</v>
      </c>
    </row>
    <row r="46" spans="1:6" ht="18.75" customHeight="1">
      <c r="A46" s="980"/>
      <c r="B46" s="242" t="s">
        <v>7</v>
      </c>
      <c r="C46" s="484">
        <f>C34+C40</f>
        <v>1847</v>
      </c>
      <c r="D46" s="484">
        <f t="shared" si="1"/>
        <v>1798</v>
      </c>
      <c r="E46" s="484">
        <f t="shared" si="1"/>
        <v>36</v>
      </c>
      <c r="F46" s="484">
        <f t="shared" si="1"/>
        <v>13</v>
      </c>
    </row>
    <row r="86" ht="15" customHeight="1"/>
    <row r="87" ht="15" customHeight="1"/>
    <row r="88" ht="15" customHeight="1"/>
    <row r="89" ht="15" customHeight="1"/>
    <row r="90" ht="15" customHeight="1"/>
    <row r="91" ht="15" customHeight="1"/>
  </sheetData>
  <sheetProtection/>
  <mergeCells count="12">
    <mergeCell ref="A35:A40"/>
    <mergeCell ref="A41:A46"/>
    <mergeCell ref="A26:A28"/>
    <mergeCell ref="B26:B28"/>
    <mergeCell ref="C26:C28"/>
    <mergeCell ref="A29:A34"/>
    <mergeCell ref="C3:C5"/>
    <mergeCell ref="A6:A11"/>
    <mergeCell ref="A12:A17"/>
    <mergeCell ref="A18:A23"/>
    <mergeCell ref="A3:A5"/>
    <mergeCell ref="B3:B5"/>
  </mergeCells>
  <printOptions/>
  <pageMargins left="0.7086614173228347" right="0.7086614173228347" top="0.7480314960629921" bottom="0.7480314960629921" header="0.31496062992125984" footer="0.31496062992125984"/>
  <pageSetup firstPageNumber="89" useFirstPageNumber="1" horizontalDpi="600" verticalDpi="600" orientation="portrait" paperSize="9" scale="95" r:id="rId1"/>
  <headerFooter>
    <oddFooter>&amp;C&amp;P</oddFooter>
  </headerFooter>
</worksheet>
</file>

<file path=xl/worksheets/sheet16.xml><?xml version="1.0" encoding="utf-8"?>
<worksheet xmlns="http://schemas.openxmlformats.org/spreadsheetml/2006/main" xmlns:r="http://schemas.openxmlformats.org/officeDocument/2006/relationships">
  <dimension ref="A1:F45"/>
  <sheetViews>
    <sheetView view="pageBreakPreview" zoomScaleSheetLayoutView="100" zoomScalePageLayoutView="0" workbookViewId="0" topLeftCell="A1">
      <selection activeCell="J11" sqref="J11"/>
    </sheetView>
  </sheetViews>
  <sheetFormatPr defaultColWidth="9.00390625" defaultRowHeight="15" customHeight="1"/>
  <cols>
    <col min="1" max="1" width="6.25390625" style="92" customWidth="1"/>
    <col min="2" max="2" width="11.125" style="251" customWidth="1"/>
    <col min="3" max="3" width="11.125" style="92" customWidth="1"/>
    <col min="4" max="6" width="12.50390625" style="92" customWidth="1"/>
    <col min="7" max="16384" width="9.00390625" style="92" customWidth="1"/>
  </cols>
  <sheetData>
    <row r="1" ht="14.25">
      <c r="A1" s="93" t="s">
        <v>605</v>
      </c>
    </row>
    <row r="2" spans="1:6" ht="12">
      <c r="A2" s="980" t="s">
        <v>190</v>
      </c>
      <c r="B2" s="988" t="s">
        <v>221</v>
      </c>
      <c r="C2" s="980" t="s">
        <v>222</v>
      </c>
      <c r="D2" s="180" t="s">
        <v>76</v>
      </c>
      <c r="E2" s="180" t="s">
        <v>225</v>
      </c>
      <c r="F2" s="180" t="s">
        <v>598</v>
      </c>
    </row>
    <row r="3" spans="1:6" ht="18.75" customHeight="1">
      <c r="A3" s="980"/>
      <c r="B3" s="988"/>
      <c r="C3" s="980"/>
      <c r="D3" s="183" t="s">
        <v>606</v>
      </c>
      <c r="E3" s="183" t="s">
        <v>607</v>
      </c>
      <c r="F3" s="183" t="s">
        <v>608</v>
      </c>
    </row>
    <row r="4" spans="1:6" ht="18.75" customHeight="1">
      <c r="A4" s="980"/>
      <c r="B4" s="988"/>
      <c r="C4" s="980"/>
      <c r="D4" s="179" t="s">
        <v>223</v>
      </c>
      <c r="E4" s="179" t="s">
        <v>223</v>
      </c>
      <c r="F4" s="179" t="s">
        <v>223</v>
      </c>
    </row>
    <row r="5" spans="1:6" ht="18" customHeight="1">
      <c r="A5" s="980" t="s">
        <v>56</v>
      </c>
      <c r="B5" s="180" t="s">
        <v>581</v>
      </c>
      <c r="C5" s="487">
        <v>4</v>
      </c>
      <c r="D5" s="487">
        <f>C5-E5-F5</f>
        <v>2</v>
      </c>
      <c r="E5" s="494">
        <v>2</v>
      </c>
      <c r="F5" s="494">
        <v>0</v>
      </c>
    </row>
    <row r="6" spans="1:6" s="182" customFormat="1" ht="18" customHeight="1">
      <c r="A6" s="980"/>
      <c r="B6" s="181" t="s">
        <v>582</v>
      </c>
      <c r="C6" s="488">
        <v>24</v>
      </c>
      <c r="D6" s="488">
        <f>C6-E6-F6</f>
        <v>20</v>
      </c>
      <c r="E6" s="495">
        <v>2</v>
      </c>
      <c r="F6" s="495">
        <v>2</v>
      </c>
    </row>
    <row r="7" spans="1:6" ht="18" customHeight="1">
      <c r="A7" s="980"/>
      <c r="B7" s="181" t="s">
        <v>583</v>
      </c>
      <c r="C7" s="488">
        <v>57</v>
      </c>
      <c r="D7" s="488">
        <f>C7-E7-F7</f>
        <v>44</v>
      </c>
      <c r="E7" s="495">
        <v>5</v>
      </c>
      <c r="F7" s="495">
        <v>8</v>
      </c>
    </row>
    <row r="8" spans="1:6" ht="18" customHeight="1">
      <c r="A8" s="980"/>
      <c r="B8" s="181" t="s">
        <v>584</v>
      </c>
      <c r="C8" s="488">
        <v>90</v>
      </c>
      <c r="D8" s="490">
        <f>C8-E8-F8</f>
        <v>55</v>
      </c>
      <c r="E8" s="495">
        <v>22</v>
      </c>
      <c r="F8" s="496">
        <v>13</v>
      </c>
    </row>
    <row r="9" spans="1:6" ht="18" customHeight="1">
      <c r="A9" s="980"/>
      <c r="B9" s="183" t="s">
        <v>585</v>
      </c>
      <c r="C9" s="491">
        <v>137</v>
      </c>
      <c r="D9" s="492">
        <f>C9-E9-F9</f>
        <v>80</v>
      </c>
      <c r="E9" s="497">
        <v>32</v>
      </c>
      <c r="F9" s="497">
        <v>25</v>
      </c>
    </row>
    <row r="10" spans="1:6" ht="18" customHeight="1">
      <c r="A10" s="980"/>
      <c r="B10" s="179" t="s">
        <v>7</v>
      </c>
      <c r="C10" s="484">
        <f>SUM(C5:C9)</f>
        <v>312</v>
      </c>
      <c r="D10" s="498">
        <f>SUM(D5:D9)</f>
        <v>201</v>
      </c>
      <c r="E10" s="498">
        <f>SUM(E5:E9)</f>
        <v>63</v>
      </c>
      <c r="F10" s="498">
        <f>SUM(F5:F9)</f>
        <v>48</v>
      </c>
    </row>
    <row r="11" spans="1:6" ht="18" customHeight="1">
      <c r="A11" s="980" t="s">
        <v>57</v>
      </c>
      <c r="B11" s="180" t="s">
        <v>581</v>
      </c>
      <c r="C11" s="493">
        <v>2</v>
      </c>
      <c r="D11" s="487">
        <f>C11-E11-F11</f>
        <v>2</v>
      </c>
      <c r="E11" s="494">
        <v>0</v>
      </c>
      <c r="F11" s="494">
        <v>0</v>
      </c>
    </row>
    <row r="12" spans="1:6" ht="18" customHeight="1">
      <c r="A12" s="980"/>
      <c r="B12" s="181" t="s">
        <v>582</v>
      </c>
      <c r="C12" s="488">
        <v>63</v>
      </c>
      <c r="D12" s="488">
        <f>C12-E12-F12</f>
        <v>54</v>
      </c>
      <c r="E12" s="495">
        <v>6</v>
      </c>
      <c r="F12" s="495">
        <v>3</v>
      </c>
    </row>
    <row r="13" spans="1:6" ht="18" customHeight="1">
      <c r="A13" s="980"/>
      <c r="B13" s="181" t="s">
        <v>583</v>
      </c>
      <c r="C13" s="488">
        <v>175</v>
      </c>
      <c r="D13" s="488">
        <f>C13-E13-F13</f>
        <v>139</v>
      </c>
      <c r="E13" s="495">
        <v>29</v>
      </c>
      <c r="F13" s="495">
        <v>7</v>
      </c>
    </row>
    <row r="14" spans="1:6" ht="18" customHeight="1">
      <c r="A14" s="980"/>
      <c r="B14" s="181" t="s">
        <v>584</v>
      </c>
      <c r="C14" s="488">
        <v>529</v>
      </c>
      <c r="D14" s="490">
        <f>C14-E14-F14</f>
        <v>413</v>
      </c>
      <c r="E14" s="495">
        <v>77</v>
      </c>
      <c r="F14" s="495">
        <v>39</v>
      </c>
    </row>
    <row r="15" spans="1:6" ht="18" customHeight="1">
      <c r="A15" s="980"/>
      <c r="B15" s="183" t="s">
        <v>585</v>
      </c>
      <c r="C15" s="491">
        <v>766</v>
      </c>
      <c r="D15" s="492">
        <f>C15-E15-F15</f>
        <v>582</v>
      </c>
      <c r="E15" s="499">
        <v>107</v>
      </c>
      <c r="F15" s="499">
        <v>77</v>
      </c>
    </row>
    <row r="16" spans="1:6" ht="18" customHeight="1">
      <c r="A16" s="980"/>
      <c r="B16" s="179" t="s">
        <v>7</v>
      </c>
      <c r="C16" s="484">
        <f>SUM(C11:C15)</f>
        <v>1535</v>
      </c>
      <c r="D16" s="498">
        <f>SUM(D11:D15)</f>
        <v>1190</v>
      </c>
      <c r="E16" s="498">
        <f>SUM(E11:E15)</f>
        <v>219</v>
      </c>
      <c r="F16" s="498">
        <f>SUM(F11:F15)</f>
        <v>126</v>
      </c>
    </row>
    <row r="17" spans="1:6" ht="18" customHeight="1">
      <c r="A17" s="980" t="s">
        <v>7</v>
      </c>
      <c r="B17" s="180" t="s">
        <v>586</v>
      </c>
      <c r="C17" s="487">
        <f>SUM(D17:F17)</f>
        <v>6</v>
      </c>
      <c r="D17" s="494">
        <f aca="true" t="shared" si="0" ref="D17:F22">D5+D11</f>
        <v>4</v>
      </c>
      <c r="E17" s="494">
        <f t="shared" si="0"/>
        <v>2</v>
      </c>
      <c r="F17" s="494">
        <f t="shared" si="0"/>
        <v>0</v>
      </c>
    </row>
    <row r="18" spans="1:6" ht="18" customHeight="1">
      <c r="A18" s="980"/>
      <c r="B18" s="181" t="s">
        <v>587</v>
      </c>
      <c r="C18" s="488">
        <f>SUM(D18:F18)</f>
        <v>87</v>
      </c>
      <c r="D18" s="495">
        <f t="shared" si="0"/>
        <v>74</v>
      </c>
      <c r="E18" s="495">
        <f t="shared" si="0"/>
        <v>8</v>
      </c>
      <c r="F18" s="495">
        <f t="shared" si="0"/>
        <v>5</v>
      </c>
    </row>
    <row r="19" spans="1:6" ht="18" customHeight="1">
      <c r="A19" s="980"/>
      <c r="B19" s="181" t="s">
        <v>588</v>
      </c>
      <c r="C19" s="488">
        <f>SUM(D19:F19)</f>
        <v>232</v>
      </c>
      <c r="D19" s="495">
        <f t="shared" si="0"/>
        <v>183</v>
      </c>
      <c r="E19" s="495">
        <f t="shared" si="0"/>
        <v>34</v>
      </c>
      <c r="F19" s="495">
        <f t="shared" si="0"/>
        <v>15</v>
      </c>
    </row>
    <row r="20" spans="1:6" ht="18" customHeight="1">
      <c r="A20" s="980"/>
      <c r="B20" s="181" t="s">
        <v>589</v>
      </c>
      <c r="C20" s="488">
        <f>SUM(D20:F20)</f>
        <v>619</v>
      </c>
      <c r="D20" s="495">
        <f t="shared" si="0"/>
        <v>468</v>
      </c>
      <c r="E20" s="495">
        <f t="shared" si="0"/>
        <v>99</v>
      </c>
      <c r="F20" s="495">
        <f t="shared" si="0"/>
        <v>52</v>
      </c>
    </row>
    <row r="21" spans="1:6" ht="18" customHeight="1">
      <c r="A21" s="980"/>
      <c r="B21" s="183" t="s">
        <v>590</v>
      </c>
      <c r="C21" s="491">
        <f>SUM(D21:F21)</f>
        <v>903</v>
      </c>
      <c r="D21" s="499">
        <f t="shared" si="0"/>
        <v>662</v>
      </c>
      <c r="E21" s="499">
        <f t="shared" si="0"/>
        <v>139</v>
      </c>
      <c r="F21" s="499">
        <f t="shared" si="0"/>
        <v>102</v>
      </c>
    </row>
    <row r="22" spans="1:6" ht="18" customHeight="1">
      <c r="A22" s="980"/>
      <c r="B22" s="179" t="s">
        <v>7</v>
      </c>
      <c r="C22" s="484">
        <f>C10+C16</f>
        <v>1847</v>
      </c>
      <c r="D22" s="498">
        <f t="shared" si="0"/>
        <v>1391</v>
      </c>
      <c r="E22" s="498">
        <f t="shared" si="0"/>
        <v>282</v>
      </c>
      <c r="F22" s="498">
        <f t="shared" si="0"/>
        <v>174</v>
      </c>
    </row>
    <row r="23" ht="18.75" customHeight="1"/>
    <row r="24" ht="18.75" customHeight="1">
      <c r="A24" s="93" t="s">
        <v>609</v>
      </c>
    </row>
    <row r="25" spans="1:6" ht="18.75" customHeight="1">
      <c r="A25" s="980" t="s">
        <v>190</v>
      </c>
      <c r="B25" s="988" t="s">
        <v>221</v>
      </c>
      <c r="C25" s="980" t="s">
        <v>222</v>
      </c>
      <c r="D25" s="180" t="s">
        <v>76</v>
      </c>
      <c r="E25" s="180" t="s">
        <v>225</v>
      </c>
      <c r="F25" s="180" t="s">
        <v>591</v>
      </c>
    </row>
    <row r="26" spans="1:6" ht="18.75" customHeight="1">
      <c r="A26" s="980"/>
      <c r="B26" s="988"/>
      <c r="C26" s="980"/>
      <c r="D26" s="183" t="s">
        <v>610</v>
      </c>
      <c r="E26" s="183" t="s">
        <v>611</v>
      </c>
      <c r="F26" s="183" t="s">
        <v>612</v>
      </c>
    </row>
    <row r="27" spans="1:6" ht="18.75" customHeight="1">
      <c r="A27" s="980"/>
      <c r="B27" s="988"/>
      <c r="C27" s="980"/>
      <c r="D27" s="179" t="s">
        <v>223</v>
      </c>
      <c r="E27" s="179" t="s">
        <v>223</v>
      </c>
      <c r="F27" s="179" t="s">
        <v>223</v>
      </c>
    </row>
    <row r="28" spans="1:6" ht="18" customHeight="1">
      <c r="A28" s="980" t="s">
        <v>56</v>
      </c>
      <c r="B28" s="180" t="s">
        <v>581</v>
      </c>
      <c r="C28" s="487">
        <v>4</v>
      </c>
      <c r="D28" s="487">
        <f>C28-E28-F28</f>
        <v>4</v>
      </c>
      <c r="E28" s="494">
        <v>0</v>
      </c>
      <c r="F28" s="494">
        <v>0</v>
      </c>
    </row>
    <row r="29" spans="1:6" s="182" customFormat="1" ht="18" customHeight="1">
      <c r="A29" s="980"/>
      <c r="B29" s="181" t="s">
        <v>582</v>
      </c>
      <c r="C29" s="490">
        <v>24</v>
      </c>
      <c r="D29" s="488">
        <f>C29-E29-F29</f>
        <v>22</v>
      </c>
      <c r="E29" s="495">
        <v>2</v>
      </c>
      <c r="F29" s="495">
        <v>0</v>
      </c>
    </row>
    <row r="30" spans="1:6" ht="18" customHeight="1">
      <c r="A30" s="980"/>
      <c r="B30" s="181" t="s">
        <v>583</v>
      </c>
      <c r="C30" s="490">
        <v>57</v>
      </c>
      <c r="D30" s="488">
        <f>C30-E30-F30</f>
        <v>54</v>
      </c>
      <c r="E30" s="495">
        <v>3</v>
      </c>
      <c r="F30" s="495">
        <v>0</v>
      </c>
    </row>
    <row r="31" spans="1:6" ht="18" customHeight="1">
      <c r="A31" s="980"/>
      <c r="B31" s="181" t="s">
        <v>584</v>
      </c>
      <c r="C31" s="488">
        <v>90</v>
      </c>
      <c r="D31" s="490">
        <f>C31-E31-F31</f>
        <v>75</v>
      </c>
      <c r="E31" s="495">
        <v>12</v>
      </c>
      <c r="F31" s="496">
        <v>3</v>
      </c>
    </row>
    <row r="32" spans="1:6" ht="18" customHeight="1">
      <c r="A32" s="980"/>
      <c r="B32" s="183" t="s">
        <v>585</v>
      </c>
      <c r="C32" s="492">
        <v>137</v>
      </c>
      <c r="D32" s="492">
        <f>C32-E32-F32</f>
        <v>117</v>
      </c>
      <c r="E32" s="497">
        <v>19</v>
      </c>
      <c r="F32" s="497">
        <v>1</v>
      </c>
    </row>
    <row r="33" spans="1:6" ht="18" customHeight="1">
      <c r="A33" s="980"/>
      <c r="B33" s="179" t="s">
        <v>7</v>
      </c>
      <c r="C33" s="484">
        <f>SUM(C28:C32)</f>
        <v>312</v>
      </c>
      <c r="D33" s="498">
        <f>SUM(D28:D32)</f>
        <v>272</v>
      </c>
      <c r="E33" s="498">
        <f>SUM(E28:E32)</f>
        <v>36</v>
      </c>
      <c r="F33" s="498">
        <f>SUM(F28:F32)</f>
        <v>4</v>
      </c>
    </row>
    <row r="34" spans="1:6" ht="18" customHeight="1">
      <c r="A34" s="980" t="s">
        <v>57</v>
      </c>
      <c r="B34" s="180" t="s">
        <v>581</v>
      </c>
      <c r="C34" s="493">
        <v>2</v>
      </c>
      <c r="D34" s="487">
        <f>C34-E34-F34</f>
        <v>2</v>
      </c>
      <c r="E34" s="494">
        <v>0</v>
      </c>
      <c r="F34" s="494">
        <v>0</v>
      </c>
    </row>
    <row r="35" spans="1:6" ht="18" customHeight="1">
      <c r="A35" s="980"/>
      <c r="B35" s="181" t="s">
        <v>582</v>
      </c>
      <c r="C35" s="488">
        <v>63</v>
      </c>
      <c r="D35" s="488">
        <f>C35-E35-F35</f>
        <v>62</v>
      </c>
      <c r="E35" s="495">
        <v>0</v>
      </c>
      <c r="F35" s="495">
        <v>1</v>
      </c>
    </row>
    <row r="36" spans="1:6" ht="18" customHeight="1">
      <c r="A36" s="980"/>
      <c r="B36" s="181" t="s">
        <v>583</v>
      </c>
      <c r="C36" s="488">
        <v>175</v>
      </c>
      <c r="D36" s="488">
        <f>C36-E36-F36</f>
        <v>172</v>
      </c>
      <c r="E36" s="496">
        <v>3</v>
      </c>
      <c r="F36" s="495">
        <v>0</v>
      </c>
    </row>
    <row r="37" spans="1:6" ht="18" customHeight="1">
      <c r="A37" s="980"/>
      <c r="B37" s="181" t="s">
        <v>584</v>
      </c>
      <c r="C37" s="488">
        <v>529</v>
      </c>
      <c r="D37" s="490">
        <f>C37-E37-F37</f>
        <v>519</v>
      </c>
      <c r="E37" s="495">
        <v>8</v>
      </c>
      <c r="F37" s="495">
        <v>2</v>
      </c>
    </row>
    <row r="38" spans="1:6" ht="18" customHeight="1">
      <c r="A38" s="980"/>
      <c r="B38" s="183" t="s">
        <v>585</v>
      </c>
      <c r="C38" s="492">
        <v>766</v>
      </c>
      <c r="D38" s="492">
        <f>C38-E38-F38</f>
        <v>755</v>
      </c>
      <c r="E38" s="499">
        <v>8</v>
      </c>
      <c r="F38" s="499">
        <v>3</v>
      </c>
    </row>
    <row r="39" spans="1:6" ht="18" customHeight="1">
      <c r="A39" s="980"/>
      <c r="B39" s="179" t="s">
        <v>7</v>
      </c>
      <c r="C39" s="484">
        <f>SUM(C34:C38)</f>
        <v>1535</v>
      </c>
      <c r="D39" s="498">
        <f>SUM(D34:D38)</f>
        <v>1510</v>
      </c>
      <c r="E39" s="498">
        <f>SUM(E34:E38)</f>
        <v>19</v>
      </c>
      <c r="F39" s="498">
        <f>SUM(F34:F38)</f>
        <v>6</v>
      </c>
    </row>
    <row r="40" spans="1:6" ht="18" customHeight="1">
      <c r="A40" s="980" t="s">
        <v>7</v>
      </c>
      <c r="B40" s="180" t="s">
        <v>586</v>
      </c>
      <c r="C40" s="487">
        <f>SUM(D40:F40)</f>
        <v>6</v>
      </c>
      <c r="D40" s="494">
        <f aca="true" t="shared" si="1" ref="D40:F45">D28+D34</f>
        <v>6</v>
      </c>
      <c r="E40" s="494">
        <f t="shared" si="1"/>
        <v>0</v>
      </c>
      <c r="F40" s="494">
        <f t="shared" si="1"/>
        <v>0</v>
      </c>
    </row>
    <row r="41" spans="1:6" ht="18" customHeight="1">
      <c r="A41" s="980"/>
      <c r="B41" s="181" t="s">
        <v>587</v>
      </c>
      <c r="C41" s="488">
        <f>SUM(D41:F41)</f>
        <v>87</v>
      </c>
      <c r="D41" s="495">
        <f t="shared" si="1"/>
        <v>84</v>
      </c>
      <c r="E41" s="495">
        <f t="shared" si="1"/>
        <v>2</v>
      </c>
      <c r="F41" s="495">
        <f t="shared" si="1"/>
        <v>1</v>
      </c>
    </row>
    <row r="42" spans="1:6" ht="18" customHeight="1">
      <c r="A42" s="980"/>
      <c r="B42" s="181" t="s">
        <v>588</v>
      </c>
      <c r="C42" s="488">
        <f>SUM(D42:F42)</f>
        <v>232</v>
      </c>
      <c r="D42" s="495">
        <f t="shared" si="1"/>
        <v>226</v>
      </c>
      <c r="E42" s="495">
        <f t="shared" si="1"/>
        <v>6</v>
      </c>
      <c r="F42" s="495">
        <f t="shared" si="1"/>
        <v>0</v>
      </c>
    </row>
    <row r="43" spans="1:6" ht="18" customHeight="1">
      <c r="A43" s="980"/>
      <c r="B43" s="181" t="s">
        <v>589</v>
      </c>
      <c r="C43" s="488">
        <f>SUM(D43:F43)</f>
        <v>619</v>
      </c>
      <c r="D43" s="495">
        <f t="shared" si="1"/>
        <v>594</v>
      </c>
      <c r="E43" s="495">
        <f t="shared" si="1"/>
        <v>20</v>
      </c>
      <c r="F43" s="495">
        <f t="shared" si="1"/>
        <v>5</v>
      </c>
    </row>
    <row r="44" spans="1:6" ht="18" customHeight="1">
      <c r="A44" s="980"/>
      <c r="B44" s="183" t="s">
        <v>590</v>
      </c>
      <c r="C44" s="491">
        <f>SUM(D44:F44)</f>
        <v>903</v>
      </c>
      <c r="D44" s="499">
        <f t="shared" si="1"/>
        <v>872</v>
      </c>
      <c r="E44" s="499">
        <f t="shared" si="1"/>
        <v>27</v>
      </c>
      <c r="F44" s="499">
        <f t="shared" si="1"/>
        <v>4</v>
      </c>
    </row>
    <row r="45" spans="1:6" ht="18" customHeight="1">
      <c r="A45" s="980"/>
      <c r="B45" s="179" t="s">
        <v>7</v>
      </c>
      <c r="C45" s="484">
        <f>C33+C39</f>
        <v>1847</v>
      </c>
      <c r="D45" s="498">
        <f t="shared" si="1"/>
        <v>1782</v>
      </c>
      <c r="E45" s="498">
        <f t="shared" si="1"/>
        <v>55</v>
      </c>
      <c r="F45" s="498">
        <f t="shared" si="1"/>
        <v>10</v>
      </c>
    </row>
    <row r="46" ht="18.75" customHeight="1"/>
  </sheetData>
  <sheetProtection/>
  <mergeCells count="12">
    <mergeCell ref="A34:A39"/>
    <mergeCell ref="A40:A45"/>
    <mergeCell ref="A5:A10"/>
    <mergeCell ref="A11:A16"/>
    <mergeCell ref="A17:A22"/>
    <mergeCell ref="A25:A27"/>
    <mergeCell ref="B25:B27"/>
    <mergeCell ref="C25:C27"/>
    <mergeCell ref="A2:A4"/>
    <mergeCell ref="B2:B4"/>
    <mergeCell ref="C2:C4"/>
    <mergeCell ref="A28:A33"/>
  </mergeCells>
  <printOptions/>
  <pageMargins left="0.7086614173228347" right="0.7086614173228347" top="0.7480314960629921" bottom="0.7480314960629921" header="0.31496062992125984" footer="0.31496062992125984"/>
  <pageSetup firstPageNumber="90" useFirstPageNumber="1" horizontalDpi="600" verticalDpi="600" orientation="portrait" paperSize="9" r:id="rId1"/>
  <headerFooter>
    <oddFooter>&amp;C&amp;P</oddFooter>
  </headerFooter>
</worksheet>
</file>

<file path=xl/worksheets/sheet17.xml><?xml version="1.0" encoding="utf-8"?>
<worksheet xmlns="http://schemas.openxmlformats.org/spreadsheetml/2006/main" xmlns:r="http://schemas.openxmlformats.org/officeDocument/2006/relationships">
  <dimension ref="A1:F45"/>
  <sheetViews>
    <sheetView view="pageBreakPreview" zoomScaleSheetLayoutView="100" zoomScalePageLayoutView="0" workbookViewId="0" topLeftCell="A1">
      <selection activeCell="F6" sqref="F6"/>
    </sheetView>
  </sheetViews>
  <sheetFormatPr defaultColWidth="9.00390625" defaultRowHeight="15" customHeight="1"/>
  <cols>
    <col min="1" max="1" width="6.25390625" style="241" customWidth="1"/>
    <col min="2" max="2" width="11.125" style="250" customWidth="1"/>
    <col min="3" max="3" width="11.125" style="241" customWidth="1"/>
    <col min="4" max="6" width="12.50390625" style="241" customWidth="1"/>
    <col min="7" max="16384" width="9.00390625" style="241" customWidth="1"/>
  </cols>
  <sheetData>
    <row r="1" ht="18.75" customHeight="1">
      <c r="A1" s="93" t="s">
        <v>613</v>
      </c>
    </row>
    <row r="2" spans="1:6" ht="12">
      <c r="A2" s="980" t="s">
        <v>190</v>
      </c>
      <c r="B2" s="988" t="s">
        <v>221</v>
      </c>
      <c r="C2" s="980" t="s">
        <v>222</v>
      </c>
      <c r="D2" s="245" t="s">
        <v>76</v>
      </c>
      <c r="E2" s="245" t="s">
        <v>225</v>
      </c>
      <c r="F2" s="245" t="s">
        <v>598</v>
      </c>
    </row>
    <row r="3" spans="1:6" ht="16.5" customHeight="1">
      <c r="A3" s="980"/>
      <c r="B3" s="988"/>
      <c r="C3" s="980"/>
      <c r="D3" s="243" t="s">
        <v>614</v>
      </c>
      <c r="E3" s="243" t="s">
        <v>615</v>
      </c>
      <c r="F3" s="243" t="s">
        <v>616</v>
      </c>
    </row>
    <row r="4" spans="1:6" ht="16.5" customHeight="1">
      <c r="A4" s="980"/>
      <c r="B4" s="988"/>
      <c r="C4" s="980"/>
      <c r="D4" s="242" t="s">
        <v>223</v>
      </c>
      <c r="E4" s="242" t="s">
        <v>223</v>
      </c>
      <c r="F4" s="242" t="s">
        <v>223</v>
      </c>
    </row>
    <row r="5" spans="1:6" ht="18" customHeight="1">
      <c r="A5" s="980" t="s">
        <v>56</v>
      </c>
      <c r="B5" s="245" t="s">
        <v>581</v>
      </c>
      <c r="C5" s="487">
        <v>4</v>
      </c>
      <c r="D5" s="487">
        <f>C5-E5-F5</f>
        <v>3</v>
      </c>
      <c r="E5" s="487">
        <v>1</v>
      </c>
      <c r="F5" s="487">
        <v>0</v>
      </c>
    </row>
    <row r="6" spans="1:6" s="246" customFormat="1" ht="18" customHeight="1">
      <c r="A6" s="980"/>
      <c r="B6" s="244" t="s">
        <v>582</v>
      </c>
      <c r="C6" s="488">
        <v>24</v>
      </c>
      <c r="D6" s="488">
        <f>C6-E6-F6</f>
        <v>18</v>
      </c>
      <c r="E6" s="488">
        <v>3</v>
      </c>
      <c r="F6" s="488">
        <v>3</v>
      </c>
    </row>
    <row r="7" spans="1:6" ht="18" customHeight="1">
      <c r="A7" s="980"/>
      <c r="B7" s="244" t="s">
        <v>583</v>
      </c>
      <c r="C7" s="488">
        <v>57</v>
      </c>
      <c r="D7" s="488">
        <f>C7-E7-F7</f>
        <v>51</v>
      </c>
      <c r="E7" s="488">
        <v>4</v>
      </c>
      <c r="F7" s="488">
        <v>2</v>
      </c>
    </row>
    <row r="8" spans="1:6" ht="18" customHeight="1">
      <c r="A8" s="980"/>
      <c r="B8" s="244" t="s">
        <v>584</v>
      </c>
      <c r="C8" s="488">
        <v>90</v>
      </c>
      <c r="D8" s="490">
        <f>C8-E8-F8</f>
        <v>63</v>
      </c>
      <c r="E8" s="488">
        <v>12</v>
      </c>
      <c r="F8" s="490">
        <v>15</v>
      </c>
    </row>
    <row r="9" spans="1:6" ht="18" customHeight="1">
      <c r="A9" s="980"/>
      <c r="B9" s="243" t="s">
        <v>585</v>
      </c>
      <c r="C9" s="491">
        <v>137</v>
      </c>
      <c r="D9" s="492">
        <f>C9-E9-F9</f>
        <v>99</v>
      </c>
      <c r="E9" s="492">
        <v>24</v>
      </c>
      <c r="F9" s="492">
        <v>14</v>
      </c>
    </row>
    <row r="10" spans="1:6" ht="18" customHeight="1">
      <c r="A10" s="980"/>
      <c r="B10" s="242" t="s">
        <v>7</v>
      </c>
      <c r="C10" s="484">
        <f>SUM(C5:C9)</f>
        <v>312</v>
      </c>
      <c r="D10" s="484">
        <f>SUM(D5:D9)</f>
        <v>234</v>
      </c>
      <c r="E10" s="484">
        <f>SUM(E5:E9)</f>
        <v>44</v>
      </c>
      <c r="F10" s="484">
        <f>SUM(F5:F9)</f>
        <v>34</v>
      </c>
    </row>
    <row r="11" spans="1:6" ht="18" customHeight="1">
      <c r="A11" s="980" t="s">
        <v>57</v>
      </c>
      <c r="B11" s="245" t="s">
        <v>581</v>
      </c>
      <c r="C11" s="493">
        <v>2</v>
      </c>
      <c r="D11" s="487">
        <f>C11-E11-F11</f>
        <v>2</v>
      </c>
      <c r="E11" s="487">
        <v>0</v>
      </c>
      <c r="F11" s="487">
        <v>0</v>
      </c>
    </row>
    <row r="12" spans="1:6" ht="18" customHeight="1">
      <c r="A12" s="980"/>
      <c r="B12" s="244" t="s">
        <v>582</v>
      </c>
      <c r="C12" s="488">
        <v>63</v>
      </c>
      <c r="D12" s="488">
        <f>C12-E12-F12</f>
        <v>58</v>
      </c>
      <c r="E12" s="488">
        <v>4</v>
      </c>
      <c r="F12" s="488">
        <v>1</v>
      </c>
    </row>
    <row r="13" spans="1:6" ht="18" customHeight="1">
      <c r="A13" s="980"/>
      <c r="B13" s="244" t="s">
        <v>583</v>
      </c>
      <c r="C13" s="488">
        <v>175</v>
      </c>
      <c r="D13" s="488">
        <f>C13-E13-F13</f>
        <v>165</v>
      </c>
      <c r="E13" s="488">
        <v>8</v>
      </c>
      <c r="F13" s="488">
        <v>2</v>
      </c>
    </row>
    <row r="14" spans="1:6" ht="18" customHeight="1">
      <c r="A14" s="980"/>
      <c r="B14" s="244" t="s">
        <v>584</v>
      </c>
      <c r="C14" s="488">
        <v>529</v>
      </c>
      <c r="D14" s="490">
        <f>C14-E14-F14</f>
        <v>513</v>
      </c>
      <c r="E14" s="488">
        <v>11</v>
      </c>
      <c r="F14" s="488">
        <v>5</v>
      </c>
    </row>
    <row r="15" spans="1:6" ht="18" customHeight="1">
      <c r="A15" s="980"/>
      <c r="B15" s="243" t="s">
        <v>585</v>
      </c>
      <c r="C15" s="491">
        <v>766</v>
      </c>
      <c r="D15" s="492">
        <f>C15-E15-F15</f>
        <v>745</v>
      </c>
      <c r="E15" s="491">
        <v>16</v>
      </c>
      <c r="F15" s="491">
        <v>5</v>
      </c>
    </row>
    <row r="16" spans="1:6" ht="18" customHeight="1">
      <c r="A16" s="980"/>
      <c r="B16" s="242" t="s">
        <v>7</v>
      </c>
      <c r="C16" s="484">
        <f>SUM(C11:C15)</f>
        <v>1535</v>
      </c>
      <c r="D16" s="484">
        <f>SUM(D11:D15)</f>
        <v>1483</v>
      </c>
      <c r="E16" s="484">
        <f>SUM(E11:E15)</f>
        <v>39</v>
      </c>
      <c r="F16" s="484">
        <f>SUM(F11:F15)</f>
        <v>13</v>
      </c>
    </row>
    <row r="17" spans="1:6" ht="18" customHeight="1">
      <c r="A17" s="980" t="s">
        <v>7</v>
      </c>
      <c r="B17" s="245" t="s">
        <v>586</v>
      </c>
      <c r="C17" s="487">
        <f>SUM(D17:F17)</f>
        <v>6</v>
      </c>
      <c r="D17" s="487">
        <f aca="true" t="shared" si="0" ref="D17:F22">D5+D11</f>
        <v>5</v>
      </c>
      <c r="E17" s="487">
        <f t="shared" si="0"/>
        <v>1</v>
      </c>
      <c r="F17" s="487">
        <f t="shared" si="0"/>
        <v>0</v>
      </c>
    </row>
    <row r="18" spans="1:6" ht="18" customHeight="1">
      <c r="A18" s="980"/>
      <c r="B18" s="244" t="s">
        <v>587</v>
      </c>
      <c r="C18" s="488">
        <f>SUM(D18:F18)</f>
        <v>87</v>
      </c>
      <c r="D18" s="488">
        <f t="shared" si="0"/>
        <v>76</v>
      </c>
      <c r="E18" s="488">
        <f t="shared" si="0"/>
        <v>7</v>
      </c>
      <c r="F18" s="488">
        <f t="shared" si="0"/>
        <v>4</v>
      </c>
    </row>
    <row r="19" spans="1:6" ht="18" customHeight="1">
      <c r="A19" s="980"/>
      <c r="B19" s="244" t="s">
        <v>588</v>
      </c>
      <c r="C19" s="488">
        <f>SUM(D19:F19)</f>
        <v>232</v>
      </c>
      <c r="D19" s="488">
        <f t="shared" si="0"/>
        <v>216</v>
      </c>
      <c r="E19" s="488">
        <f t="shared" si="0"/>
        <v>12</v>
      </c>
      <c r="F19" s="488">
        <f t="shared" si="0"/>
        <v>4</v>
      </c>
    </row>
    <row r="20" spans="1:6" ht="18" customHeight="1">
      <c r="A20" s="980"/>
      <c r="B20" s="244" t="s">
        <v>589</v>
      </c>
      <c r="C20" s="488">
        <f>SUM(D20:F20)</f>
        <v>619</v>
      </c>
      <c r="D20" s="488">
        <f t="shared" si="0"/>
        <v>576</v>
      </c>
      <c r="E20" s="488">
        <f t="shared" si="0"/>
        <v>23</v>
      </c>
      <c r="F20" s="488">
        <f t="shared" si="0"/>
        <v>20</v>
      </c>
    </row>
    <row r="21" spans="1:6" ht="18" customHeight="1">
      <c r="A21" s="980"/>
      <c r="B21" s="243" t="s">
        <v>590</v>
      </c>
      <c r="C21" s="491">
        <f>SUM(D21:F21)</f>
        <v>903</v>
      </c>
      <c r="D21" s="491">
        <f t="shared" si="0"/>
        <v>844</v>
      </c>
      <c r="E21" s="491">
        <f t="shared" si="0"/>
        <v>40</v>
      </c>
      <c r="F21" s="491">
        <f t="shared" si="0"/>
        <v>19</v>
      </c>
    </row>
    <row r="22" spans="1:6" ht="18" customHeight="1">
      <c r="A22" s="980"/>
      <c r="B22" s="242" t="s">
        <v>7</v>
      </c>
      <c r="C22" s="484">
        <f>C10+C16</f>
        <v>1847</v>
      </c>
      <c r="D22" s="484">
        <f t="shared" si="0"/>
        <v>1717</v>
      </c>
      <c r="E22" s="484">
        <f t="shared" si="0"/>
        <v>83</v>
      </c>
      <c r="F22" s="484">
        <f t="shared" si="0"/>
        <v>47</v>
      </c>
    </row>
    <row r="23" ht="16.5" customHeight="1"/>
    <row r="24" ht="16.5" customHeight="1">
      <c r="A24" s="93" t="s">
        <v>617</v>
      </c>
    </row>
    <row r="25" spans="1:6" ht="16.5" customHeight="1">
      <c r="A25" s="980" t="s">
        <v>190</v>
      </c>
      <c r="B25" s="988" t="s">
        <v>221</v>
      </c>
      <c r="C25" s="980" t="s">
        <v>222</v>
      </c>
      <c r="D25" s="245" t="s">
        <v>76</v>
      </c>
      <c r="E25" s="245" t="s">
        <v>225</v>
      </c>
      <c r="F25" s="245" t="s">
        <v>591</v>
      </c>
    </row>
    <row r="26" spans="1:6" ht="16.5" customHeight="1">
      <c r="A26" s="980"/>
      <c r="B26" s="988"/>
      <c r="C26" s="980"/>
      <c r="D26" s="243" t="s">
        <v>618</v>
      </c>
      <c r="E26" s="243" t="s">
        <v>619</v>
      </c>
      <c r="F26" s="243" t="s">
        <v>620</v>
      </c>
    </row>
    <row r="27" spans="1:6" ht="16.5" customHeight="1">
      <c r="A27" s="980"/>
      <c r="B27" s="988"/>
      <c r="C27" s="980"/>
      <c r="D27" s="242" t="s">
        <v>223</v>
      </c>
      <c r="E27" s="242" t="s">
        <v>223</v>
      </c>
      <c r="F27" s="242" t="s">
        <v>223</v>
      </c>
    </row>
    <row r="28" spans="1:6" ht="18" customHeight="1">
      <c r="A28" s="980" t="s">
        <v>56</v>
      </c>
      <c r="B28" s="245" t="s">
        <v>581</v>
      </c>
      <c r="C28" s="487">
        <v>4</v>
      </c>
      <c r="D28" s="487">
        <f>C28-E28-F28</f>
        <v>4</v>
      </c>
      <c r="E28" s="487">
        <v>0</v>
      </c>
      <c r="F28" s="487">
        <v>0</v>
      </c>
    </row>
    <row r="29" spans="1:6" s="246" customFormat="1" ht="18" customHeight="1">
      <c r="A29" s="980"/>
      <c r="B29" s="244" t="s">
        <v>582</v>
      </c>
      <c r="C29" s="488">
        <v>24</v>
      </c>
      <c r="D29" s="488">
        <f>C29-E29-F29</f>
        <v>22</v>
      </c>
      <c r="E29" s="488">
        <v>2</v>
      </c>
      <c r="F29" s="488">
        <v>0</v>
      </c>
    </row>
    <row r="30" spans="1:6" ht="18" customHeight="1">
      <c r="A30" s="980"/>
      <c r="B30" s="244" t="s">
        <v>583</v>
      </c>
      <c r="C30" s="488">
        <v>57</v>
      </c>
      <c r="D30" s="488">
        <f>C30-E30-F30</f>
        <v>52</v>
      </c>
      <c r="E30" s="488">
        <v>4</v>
      </c>
      <c r="F30" s="488">
        <v>1</v>
      </c>
    </row>
    <row r="31" spans="1:6" ht="18" customHeight="1">
      <c r="A31" s="980"/>
      <c r="B31" s="244" t="s">
        <v>584</v>
      </c>
      <c r="C31" s="488">
        <v>90</v>
      </c>
      <c r="D31" s="490">
        <f>C31-E31-F31</f>
        <v>75</v>
      </c>
      <c r="E31" s="488">
        <v>11</v>
      </c>
      <c r="F31" s="490">
        <v>4</v>
      </c>
    </row>
    <row r="32" spans="1:6" ht="18" customHeight="1">
      <c r="A32" s="980"/>
      <c r="B32" s="243" t="s">
        <v>585</v>
      </c>
      <c r="C32" s="491">
        <v>137</v>
      </c>
      <c r="D32" s="492">
        <f>C32-E32-F32</f>
        <v>105</v>
      </c>
      <c r="E32" s="492">
        <v>24</v>
      </c>
      <c r="F32" s="492">
        <v>8</v>
      </c>
    </row>
    <row r="33" spans="1:6" ht="18" customHeight="1">
      <c r="A33" s="980"/>
      <c r="B33" s="242" t="s">
        <v>7</v>
      </c>
      <c r="C33" s="484">
        <f>SUM(C28:C32)</f>
        <v>312</v>
      </c>
      <c r="D33" s="484">
        <f>SUM(D28:D32)</f>
        <v>258</v>
      </c>
      <c r="E33" s="484">
        <f>SUM(E28:E32)</f>
        <v>41</v>
      </c>
      <c r="F33" s="484">
        <f>SUM(F28:F32)</f>
        <v>13</v>
      </c>
    </row>
    <row r="34" spans="1:6" ht="18" customHeight="1">
      <c r="A34" s="980" t="s">
        <v>57</v>
      </c>
      <c r="B34" s="245" t="s">
        <v>581</v>
      </c>
      <c r="C34" s="493">
        <v>2</v>
      </c>
      <c r="D34" s="487">
        <f>C34-E34-F34</f>
        <v>2</v>
      </c>
      <c r="E34" s="487">
        <v>0</v>
      </c>
      <c r="F34" s="487">
        <v>0</v>
      </c>
    </row>
    <row r="35" spans="1:6" ht="18" customHeight="1">
      <c r="A35" s="980"/>
      <c r="B35" s="244" t="s">
        <v>582</v>
      </c>
      <c r="C35" s="488">
        <v>63</v>
      </c>
      <c r="D35" s="488">
        <f>C35-E35-F35</f>
        <v>62</v>
      </c>
      <c r="E35" s="488">
        <v>0</v>
      </c>
      <c r="F35" s="488">
        <v>1</v>
      </c>
    </row>
    <row r="36" spans="1:6" ht="18" customHeight="1">
      <c r="A36" s="980"/>
      <c r="B36" s="244" t="s">
        <v>583</v>
      </c>
      <c r="C36" s="488">
        <v>175</v>
      </c>
      <c r="D36" s="488">
        <f>C36-E36-F36</f>
        <v>171</v>
      </c>
      <c r="E36" s="488">
        <v>4</v>
      </c>
      <c r="F36" s="488">
        <v>0</v>
      </c>
    </row>
    <row r="37" spans="1:6" ht="18" customHeight="1">
      <c r="A37" s="980"/>
      <c r="B37" s="244" t="s">
        <v>584</v>
      </c>
      <c r="C37" s="488">
        <v>529</v>
      </c>
      <c r="D37" s="490">
        <f>C37-E37-F37</f>
        <v>523</v>
      </c>
      <c r="E37" s="488">
        <v>5</v>
      </c>
      <c r="F37" s="488">
        <v>1</v>
      </c>
    </row>
    <row r="38" spans="1:6" ht="18" customHeight="1">
      <c r="A38" s="980"/>
      <c r="B38" s="243" t="s">
        <v>585</v>
      </c>
      <c r="C38" s="491">
        <v>766</v>
      </c>
      <c r="D38" s="492">
        <f>C38-E38-F38</f>
        <v>751</v>
      </c>
      <c r="E38" s="491">
        <v>14</v>
      </c>
      <c r="F38" s="491">
        <v>1</v>
      </c>
    </row>
    <row r="39" spans="1:6" ht="18" customHeight="1">
      <c r="A39" s="980"/>
      <c r="B39" s="242" t="s">
        <v>7</v>
      </c>
      <c r="C39" s="484">
        <f>SUM(C34:C38)</f>
        <v>1535</v>
      </c>
      <c r="D39" s="484">
        <f>SUM(D34:D38)</f>
        <v>1509</v>
      </c>
      <c r="E39" s="484">
        <f>SUM(E34:E38)</f>
        <v>23</v>
      </c>
      <c r="F39" s="484">
        <f>SUM(F34:F38)</f>
        <v>3</v>
      </c>
    </row>
    <row r="40" spans="1:6" ht="18" customHeight="1">
      <c r="A40" s="980" t="s">
        <v>7</v>
      </c>
      <c r="B40" s="245" t="s">
        <v>586</v>
      </c>
      <c r="C40" s="487">
        <f>SUM(D40:F40)</f>
        <v>6</v>
      </c>
      <c r="D40" s="487">
        <f aca="true" t="shared" si="1" ref="D40:F45">D28+D34</f>
        <v>6</v>
      </c>
      <c r="E40" s="487">
        <f t="shared" si="1"/>
        <v>0</v>
      </c>
      <c r="F40" s="487">
        <f t="shared" si="1"/>
        <v>0</v>
      </c>
    </row>
    <row r="41" spans="1:6" ht="18" customHeight="1">
      <c r="A41" s="980"/>
      <c r="B41" s="244" t="s">
        <v>587</v>
      </c>
      <c r="C41" s="488">
        <f>SUM(D41:F41)</f>
        <v>87</v>
      </c>
      <c r="D41" s="488">
        <f t="shared" si="1"/>
        <v>84</v>
      </c>
      <c r="E41" s="488">
        <f t="shared" si="1"/>
        <v>2</v>
      </c>
      <c r="F41" s="488">
        <f t="shared" si="1"/>
        <v>1</v>
      </c>
    </row>
    <row r="42" spans="1:6" ht="18" customHeight="1">
      <c r="A42" s="980"/>
      <c r="B42" s="244" t="s">
        <v>588</v>
      </c>
      <c r="C42" s="488">
        <f>SUM(D42:F42)</f>
        <v>232</v>
      </c>
      <c r="D42" s="488">
        <f t="shared" si="1"/>
        <v>223</v>
      </c>
      <c r="E42" s="488">
        <f t="shared" si="1"/>
        <v>8</v>
      </c>
      <c r="F42" s="488">
        <f t="shared" si="1"/>
        <v>1</v>
      </c>
    </row>
    <row r="43" spans="1:6" ht="18" customHeight="1">
      <c r="A43" s="980"/>
      <c r="B43" s="244" t="s">
        <v>589</v>
      </c>
      <c r="C43" s="488">
        <f>SUM(D43:F43)</f>
        <v>619</v>
      </c>
      <c r="D43" s="488">
        <f t="shared" si="1"/>
        <v>598</v>
      </c>
      <c r="E43" s="488">
        <f t="shared" si="1"/>
        <v>16</v>
      </c>
      <c r="F43" s="488">
        <f t="shared" si="1"/>
        <v>5</v>
      </c>
    </row>
    <row r="44" spans="1:6" ht="18" customHeight="1">
      <c r="A44" s="980"/>
      <c r="B44" s="243" t="s">
        <v>590</v>
      </c>
      <c r="C44" s="491">
        <f>SUM(D44:F44)</f>
        <v>903</v>
      </c>
      <c r="D44" s="491">
        <f t="shared" si="1"/>
        <v>856</v>
      </c>
      <c r="E44" s="491">
        <f t="shared" si="1"/>
        <v>38</v>
      </c>
      <c r="F44" s="491">
        <f t="shared" si="1"/>
        <v>9</v>
      </c>
    </row>
    <row r="45" spans="1:6" ht="18" customHeight="1">
      <c r="A45" s="980"/>
      <c r="B45" s="242" t="s">
        <v>7</v>
      </c>
      <c r="C45" s="484">
        <f>C33+C39</f>
        <v>1847</v>
      </c>
      <c r="D45" s="484">
        <f t="shared" si="1"/>
        <v>1767</v>
      </c>
      <c r="E45" s="484">
        <f t="shared" si="1"/>
        <v>64</v>
      </c>
      <c r="F45" s="484">
        <f t="shared" si="1"/>
        <v>16</v>
      </c>
    </row>
    <row r="46" ht="16.5" customHeight="1"/>
  </sheetData>
  <sheetProtection/>
  <mergeCells count="12">
    <mergeCell ref="A34:A39"/>
    <mergeCell ref="A40:A45"/>
    <mergeCell ref="A25:A27"/>
    <mergeCell ref="B25:B27"/>
    <mergeCell ref="C25:C27"/>
    <mergeCell ref="A28:A33"/>
    <mergeCell ref="C2:C4"/>
    <mergeCell ref="A5:A10"/>
    <mergeCell ref="A11:A16"/>
    <mergeCell ref="A17:A22"/>
    <mergeCell ref="A2:A4"/>
    <mergeCell ref="B2:B4"/>
  </mergeCells>
  <printOptions/>
  <pageMargins left="0.7086614173228347" right="0.7086614173228347" top="0.7480314960629921" bottom="0.7480314960629921" header="0.31496062992125984" footer="0.31496062992125984"/>
  <pageSetup firstPageNumber="91" useFirstPageNumber="1" horizontalDpi="600" verticalDpi="600" orientation="portrait" paperSize="9" r:id="rId1"/>
  <headerFooter>
    <oddFooter>&amp;C&amp;P</oddFooter>
  </headerFooter>
</worksheet>
</file>

<file path=xl/worksheets/sheet18.xml><?xml version="1.0" encoding="utf-8"?>
<worksheet xmlns="http://schemas.openxmlformats.org/spreadsheetml/2006/main" xmlns:r="http://schemas.openxmlformats.org/officeDocument/2006/relationships">
  <dimension ref="A1:I47"/>
  <sheetViews>
    <sheetView view="pageBreakPreview" zoomScaleSheetLayoutView="100" zoomScalePageLayoutView="0" workbookViewId="0" topLeftCell="A1">
      <selection activeCell="L10" sqref="L10"/>
    </sheetView>
  </sheetViews>
  <sheetFormatPr defaultColWidth="9.00390625" defaultRowHeight="13.5"/>
  <cols>
    <col min="1" max="1" width="5.00390625" style="92" customWidth="1"/>
    <col min="2" max="2" width="10.125" style="251" customWidth="1"/>
    <col min="3" max="3" width="10.00390625" style="92" customWidth="1"/>
    <col min="4" max="6" width="9.375" style="92" customWidth="1"/>
    <col min="7" max="7" width="12.00390625" style="92" customWidth="1"/>
    <col min="8" max="8" width="9.375" style="92" customWidth="1"/>
    <col min="9" max="9" width="7.75390625" style="92" bestFit="1" customWidth="1"/>
    <col min="10" max="16384" width="9.00390625" style="92" customWidth="1"/>
  </cols>
  <sheetData>
    <row r="1" ht="14.25">
      <c r="A1" s="93" t="s">
        <v>386</v>
      </c>
    </row>
    <row r="2" spans="1:9" ht="18" customHeight="1">
      <c r="A2" s="980" t="s">
        <v>190</v>
      </c>
      <c r="B2" s="988" t="s">
        <v>221</v>
      </c>
      <c r="C2" s="980" t="s">
        <v>222</v>
      </c>
      <c r="D2" s="1007" t="s">
        <v>76</v>
      </c>
      <c r="E2" s="1008"/>
      <c r="F2" s="1007" t="s">
        <v>225</v>
      </c>
      <c r="G2" s="1008"/>
      <c r="H2" s="1007" t="s">
        <v>665</v>
      </c>
      <c r="I2" s="1008"/>
    </row>
    <row r="3" spans="1:9" ht="18" customHeight="1">
      <c r="A3" s="980"/>
      <c r="B3" s="988"/>
      <c r="C3" s="980"/>
      <c r="D3" s="999" t="s">
        <v>226</v>
      </c>
      <c r="E3" s="1000"/>
      <c r="F3" s="1001" t="s">
        <v>227</v>
      </c>
      <c r="G3" s="1002"/>
      <c r="H3" s="1001" t="s">
        <v>228</v>
      </c>
      <c r="I3" s="1002"/>
    </row>
    <row r="4" spans="1:9" ht="18" customHeight="1">
      <c r="A4" s="980"/>
      <c r="B4" s="988"/>
      <c r="C4" s="980"/>
      <c r="D4" s="999" t="s">
        <v>666</v>
      </c>
      <c r="E4" s="1000"/>
      <c r="F4" s="1001" t="s">
        <v>666</v>
      </c>
      <c r="G4" s="1002"/>
      <c r="H4" s="1001" t="s">
        <v>666</v>
      </c>
      <c r="I4" s="1002"/>
    </row>
    <row r="5" spans="1:9" ht="18" customHeight="1">
      <c r="A5" s="980"/>
      <c r="B5" s="988"/>
      <c r="C5" s="980"/>
      <c r="D5" s="1003" t="s">
        <v>372</v>
      </c>
      <c r="E5" s="1004"/>
      <c r="F5" s="1005" t="s">
        <v>373</v>
      </c>
      <c r="G5" s="1006"/>
      <c r="H5" s="1005" t="s">
        <v>374</v>
      </c>
      <c r="I5" s="1006"/>
    </row>
    <row r="6" spans="1:9" ht="18" customHeight="1">
      <c r="A6" s="980"/>
      <c r="B6" s="988"/>
      <c r="C6" s="980"/>
      <c r="D6" s="982" t="s">
        <v>223</v>
      </c>
      <c r="E6" s="984"/>
      <c r="F6" s="982" t="s">
        <v>223</v>
      </c>
      <c r="G6" s="984"/>
      <c r="H6" s="982" t="s">
        <v>223</v>
      </c>
      <c r="I6" s="984"/>
    </row>
    <row r="7" spans="1:9" ht="18" customHeight="1">
      <c r="A7" s="980" t="s">
        <v>56</v>
      </c>
      <c r="B7" s="180" t="s">
        <v>667</v>
      </c>
      <c r="C7" s="487">
        <v>4</v>
      </c>
      <c r="D7" s="997">
        <f>C7-F7-H7</f>
        <v>3</v>
      </c>
      <c r="E7" s="998"/>
      <c r="F7" s="997">
        <v>1</v>
      </c>
      <c r="G7" s="998"/>
      <c r="H7" s="997">
        <v>0</v>
      </c>
      <c r="I7" s="998"/>
    </row>
    <row r="8" spans="1:9" s="182" customFormat="1" ht="18" customHeight="1">
      <c r="A8" s="980"/>
      <c r="B8" s="181" t="s">
        <v>668</v>
      </c>
      <c r="C8" s="488">
        <v>24</v>
      </c>
      <c r="D8" s="995">
        <f>C8-F8-H8</f>
        <v>17</v>
      </c>
      <c r="E8" s="996"/>
      <c r="F8" s="995">
        <v>7</v>
      </c>
      <c r="G8" s="996"/>
      <c r="H8" s="995">
        <v>0</v>
      </c>
      <c r="I8" s="996"/>
    </row>
    <row r="9" spans="1:9" ht="18" customHeight="1">
      <c r="A9" s="980"/>
      <c r="B9" s="181" t="s">
        <v>669</v>
      </c>
      <c r="C9" s="488">
        <v>57</v>
      </c>
      <c r="D9" s="995">
        <f>C9-F9-H9</f>
        <v>44</v>
      </c>
      <c r="E9" s="996"/>
      <c r="F9" s="995">
        <v>12</v>
      </c>
      <c r="G9" s="996"/>
      <c r="H9" s="995">
        <v>1</v>
      </c>
      <c r="I9" s="996"/>
    </row>
    <row r="10" spans="1:9" ht="18" customHeight="1">
      <c r="A10" s="980"/>
      <c r="B10" s="181" t="s">
        <v>670</v>
      </c>
      <c r="C10" s="488">
        <v>90</v>
      </c>
      <c r="D10" s="995">
        <f>C10-F10-H10</f>
        <v>56</v>
      </c>
      <c r="E10" s="996"/>
      <c r="F10" s="995">
        <v>32</v>
      </c>
      <c r="G10" s="996"/>
      <c r="H10" s="995">
        <v>2</v>
      </c>
      <c r="I10" s="996"/>
    </row>
    <row r="11" spans="1:9" ht="18" customHeight="1">
      <c r="A11" s="980"/>
      <c r="B11" s="183" t="s">
        <v>671</v>
      </c>
      <c r="C11" s="491">
        <v>137</v>
      </c>
      <c r="D11" s="989">
        <f>C11-F11-H11</f>
        <v>81</v>
      </c>
      <c r="E11" s="990"/>
      <c r="F11" s="991">
        <v>54</v>
      </c>
      <c r="G11" s="992"/>
      <c r="H11" s="991">
        <v>2</v>
      </c>
      <c r="I11" s="992"/>
    </row>
    <row r="12" spans="1:9" ht="18" customHeight="1">
      <c r="A12" s="980"/>
      <c r="B12" s="179" t="s">
        <v>7</v>
      </c>
      <c r="C12" s="484">
        <f>SUM(C7:C11)</f>
        <v>312</v>
      </c>
      <c r="D12" s="993">
        <f>SUM(D7:E11)</f>
        <v>201</v>
      </c>
      <c r="E12" s="994"/>
      <c r="F12" s="993">
        <f>SUM(F7:G11)</f>
        <v>106</v>
      </c>
      <c r="G12" s="994"/>
      <c r="H12" s="993">
        <f>SUM(H7:I11)</f>
        <v>5</v>
      </c>
      <c r="I12" s="994"/>
    </row>
    <row r="13" spans="1:9" ht="18" customHeight="1">
      <c r="A13" s="980" t="s">
        <v>57</v>
      </c>
      <c r="B13" s="180" t="s">
        <v>667</v>
      </c>
      <c r="C13" s="493">
        <v>2</v>
      </c>
      <c r="D13" s="997">
        <f>C13-F13-H13</f>
        <v>2</v>
      </c>
      <c r="E13" s="998"/>
      <c r="F13" s="997">
        <v>0</v>
      </c>
      <c r="G13" s="998"/>
      <c r="H13" s="997">
        <v>0</v>
      </c>
      <c r="I13" s="998"/>
    </row>
    <row r="14" spans="1:9" ht="18" customHeight="1">
      <c r="A14" s="980"/>
      <c r="B14" s="181" t="s">
        <v>668</v>
      </c>
      <c r="C14" s="488">
        <v>63</v>
      </c>
      <c r="D14" s="995">
        <f>C14-F14-H14</f>
        <v>51</v>
      </c>
      <c r="E14" s="996"/>
      <c r="F14" s="995">
        <v>12</v>
      </c>
      <c r="G14" s="996"/>
      <c r="H14" s="995">
        <v>0</v>
      </c>
      <c r="I14" s="996"/>
    </row>
    <row r="15" spans="1:9" ht="18" customHeight="1">
      <c r="A15" s="980"/>
      <c r="B15" s="181" t="s">
        <v>669</v>
      </c>
      <c r="C15" s="488">
        <v>175</v>
      </c>
      <c r="D15" s="995">
        <f>C15-F15-H15</f>
        <v>125</v>
      </c>
      <c r="E15" s="996"/>
      <c r="F15" s="995">
        <v>49</v>
      </c>
      <c r="G15" s="996"/>
      <c r="H15" s="995">
        <v>1</v>
      </c>
      <c r="I15" s="996"/>
    </row>
    <row r="16" spans="1:9" ht="18" customHeight="1">
      <c r="A16" s="980"/>
      <c r="B16" s="181" t="s">
        <v>670</v>
      </c>
      <c r="C16" s="488">
        <v>529</v>
      </c>
      <c r="D16" s="995">
        <f>C16-F16-H16</f>
        <v>358</v>
      </c>
      <c r="E16" s="996"/>
      <c r="F16" s="995">
        <v>171</v>
      </c>
      <c r="G16" s="996"/>
      <c r="H16" s="995">
        <v>0</v>
      </c>
      <c r="I16" s="996"/>
    </row>
    <row r="17" spans="1:9" ht="18" customHeight="1">
      <c r="A17" s="980"/>
      <c r="B17" s="183" t="s">
        <v>671</v>
      </c>
      <c r="C17" s="491">
        <v>766</v>
      </c>
      <c r="D17" s="989">
        <f>C17-F17-H17</f>
        <v>489</v>
      </c>
      <c r="E17" s="990"/>
      <c r="F17" s="991">
        <v>274</v>
      </c>
      <c r="G17" s="992"/>
      <c r="H17" s="991">
        <v>3</v>
      </c>
      <c r="I17" s="992"/>
    </row>
    <row r="18" spans="1:9" ht="18" customHeight="1">
      <c r="A18" s="980"/>
      <c r="B18" s="179" t="s">
        <v>7</v>
      </c>
      <c r="C18" s="484">
        <f>SUM(C13:C17)</f>
        <v>1535</v>
      </c>
      <c r="D18" s="993">
        <f>SUM(D13:E17)</f>
        <v>1025</v>
      </c>
      <c r="E18" s="994"/>
      <c r="F18" s="993">
        <f>SUM(F13:G17)</f>
        <v>506</v>
      </c>
      <c r="G18" s="994"/>
      <c r="H18" s="993">
        <f>SUM(H13:I17)</f>
        <v>4</v>
      </c>
      <c r="I18" s="994"/>
    </row>
    <row r="19" spans="1:9" ht="18" customHeight="1">
      <c r="A19" s="980" t="s">
        <v>7</v>
      </c>
      <c r="B19" s="180" t="s">
        <v>672</v>
      </c>
      <c r="C19" s="494">
        <f>SUM(D19:I19)</f>
        <v>6</v>
      </c>
      <c r="D19" s="997">
        <f aca="true" t="shared" si="0" ref="D19:D24">D7+D13</f>
        <v>5</v>
      </c>
      <c r="E19" s="998"/>
      <c r="F19" s="997">
        <f aca="true" t="shared" si="1" ref="F19:F24">F7+F13</f>
        <v>1</v>
      </c>
      <c r="G19" s="998"/>
      <c r="H19" s="997">
        <f aca="true" t="shared" si="2" ref="H19:H24">H7+H13</f>
        <v>0</v>
      </c>
      <c r="I19" s="998"/>
    </row>
    <row r="20" spans="1:9" ht="18" customHeight="1">
      <c r="A20" s="980"/>
      <c r="B20" s="181" t="s">
        <v>673</v>
      </c>
      <c r="C20" s="495">
        <f>SUM(D20:I20)</f>
        <v>87</v>
      </c>
      <c r="D20" s="995">
        <f t="shared" si="0"/>
        <v>68</v>
      </c>
      <c r="E20" s="996"/>
      <c r="F20" s="995">
        <f t="shared" si="1"/>
        <v>19</v>
      </c>
      <c r="G20" s="996"/>
      <c r="H20" s="995">
        <f t="shared" si="2"/>
        <v>0</v>
      </c>
      <c r="I20" s="996"/>
    </row>
    <row r="21" spans="1:9" ht="18" customHeight="1">
      <c r="A21" s="980"/>
      <c r="B21" s="181" t="s">
        <v>674</v>
      </c>
      <c r="C21" s="495">
        <f>SUM(D21:I21)</f>
        <v>232</v>
      </c>
      <c r="D21" s="995">
        <f t="shared" si="0"/>
        <v>169</v>
      </c>
      <c r="E21" s="996"/>
      <c r="F21" s="995">
        <f t="shared" si="1"/>
        <v>61</v>
      </c>
      <c r="G21" s="996"/>
      <c r="H21" s="995">
        <f t="shared" si="2"/>
        <v>2</v>
      </c>
      <c r="I21" s="996"/>
    </row>
    <row r="22" spans="1:9" ht="18" customHeight="1">
      <c r="A22" s="980"/>
      <c r="B22" s="181" t="s">
        <v>675</v>
      </c>
      <c r="C22" s="495">
        <f>SUM(D22:I22)</f>
        <v>619</v>
      </c>
      <c r="D22" s="995">
        <f t="shared" si="0"/>
        <v>414</v>
      </c>
      <c r="E22" s="996"/>
      <c r="F22" s="995">
        <f t="shared" si="1"/>
        <v>203</v>
      </c>
      <c r="G22" s="996"/>
      <c r="H22" s="995">
        <f t="shared" si="2"/>
        <v>2</v>
      </c>
      <c r="I22" s="996"/>
    </row>
    <row r="23" spans="1:9" ht="18" customHeight="1">
      <c r="A23" s="980"/>
      <c r="B23" s="183" t="s">
        <v>676</v>
      </c>
      <c r="C23" s="499">
        <f>SUM(D23:I23)</f>
        <v>903</v>
      </c>
      <c r="D23" s="991">
        <f t="shared" si="0"/>
        <v>570</v>
      </c>
      <c r="E23" s="992"/>
      <c r="F23" s="991">
        <f t="shared" si="1"/>
        <v>328</v>
      </c>
      <c r="G23" s="992"/>
      <c r="H23" s="991">
        <f t="shared" si="2"/>
        <v>5</v>
      </c>
      <c r="I23" s="992"/>
    </row>
    <row r="24" spans="1:9" ht="18" customHeight="1">
      <c r="A24" s="980"/>
      <c r="B24" s="179" t="s">
        <v>7</v>
      </c>
      <c r="C24" s="498">
        <f>SUM(C19:C23)</f>
        <v>1847</v>
      </c>
      <c r="D24" s="993">
        <f t="shared" si="0"/>
        <v>1226</v>
      </c>
      <c r="E24" s="994"/>
      <c r="F24" s="993">
        <f t="shared" si="1"/>
        <v>612</v>
      </c>
      <c r="G24" s="994"/>
      <c r="H24" s="993">
        <f t="shared" si="2"/>
        <v>9</v>
      </c>
      <c r="I24" s="994"/>
    </row>
    <row r="25" spans="1:9" ht="18" customHeight="1">
      <c r="A25" s="254"/>
      <c r="B25" s="254"/>
      <c r="C25" s="253"/>
      <c r="D25" s="252"/>
      <c r="E25" s="252"/>
      <c r="F25" s="252"/>
      <c r="G25" s="252"/>
      <c r="H25" s="252"/>
      <c r="I25" s="252"/>
    </row>
    <row r="26" ht="18" customHeight="1">
      <c r="A26" s="93" t="s">
        <v>387</v>
      </c>
    </row>
    <row r="27" spans="1:9" ht="18" customHeight="1">
      <c r="A27" s="980" t="s">
        <v>190</v>
      </c>
      <c r="B27" s="988" t="s">
        <v>221</v>
      </c>
      <c r="C27" s="980" t="s">
        <v>222</v>
      </c>
      <c r="D27" s="982" t="s">
        <v>229</v>
      </c>
      <c r="E27" s="983"/>
      <c r="F27" s="984"/>
      <c r="G27" s="982" t="s">
        <v>191</v>
      </c>
      <c r="H27" s="983"/>
      <c r="I27" s="984"/>
    </row>
    <row r="28" spans="1:9" ht="18" customHeight="1">
      <c r="A28" s="980"/>
      <c r="B28" s="988"/>
      <c r="C28" s="980"/>
      <c r="D28" s="183" t="s">
        <v>677</v>
      </c>
      <c r="E28" s="183" t="s">
        <v>230</v>
      </c>
      <c r="F28" s="183" t="s">
        <v>75</v>
      </c>
      <c r="G28" s="183" t="s">
        <v>677</v>
      </c>
      <c r="H28" s="183" t="s">
        <v>230</v>
      </c>
      <c r="I28" s="183" t="s">
        <v>75</v>
      </c>
    </row>
    <row r="29" spans="1:9" ht="18" customHeight="1">
      <c r="A29" s="980"/>
      <c r="B29" s="988"/>
      <c r="C29" s="980"/>
      <c r="D29" s="179" t="s">
        <v>223</v>
      </c>
      <c r="E29" s="179" t="s">
        <v>223</v>
      </c>
      <c r="F29" s="179" t="s">
        <v>223</v>
      </c>
      <c r="G29" s="179" t="s">
        <v>223</v>
      </c>
      <c r="H29" s="179" t="s">
        <v>223</v>
      </c>
      <c r="I29" s="179" t="s">
        <v>223</v>
      </c>
    </row>
    <row r="30" spans="1:9" ht="18" customHeight="1">
      <c r="A30" s="980" t="s">
        <v>56</v>
      </c>
      <c r="B30" s="180" t="s">
        <v>667</v>
      </c>
      <c r="C30" s="487">
        <v>4</v>
      </c>
      <c r="D30" s="494">
        <v>4</v>
      </c>
      <c r="E30" s="494">
        <v>0</v>
      </c>
      <c r="F30" s="494">
        <v>0</v>
      </c>
      <c r="G30" s="494">
        <v>4</v>
      </c>
      <c r="H30" s="494">
        <v>0</v>
      </c>
      <c r="I30" s="494">
        <v>0</v>
      </c>
    </row>
    <row r="31" spans="1:9" s="182" customFormat="1" ht="18" customHeight="1">
      <c r="A31" s="980"/>
      <c r="B31" s="181" t="s">
        <v>668</v>
      </c>
      <c r="C31" s="488">
        <v>24</v>
      </c>
      <c r="D31" s="495">
        <v>24</v>
      </c>
      <c r="E31" s="495">
        <v>0</v>
      </c>
      <c r="F31" s="495">
        <v>0</v>
      </c>
      <c r="G31" s="495">
        <v>24</v>
      </c>
      <c r="H31" s="495">
        <v>0</v>
      </c>
      <c r="I31" s="495">
        <v>0</v>
      </c>
    </row>
    <row r="32" spans="1:9" ht="18" customHeight="1">
      <c r="A32" s="980"/>
      <c r="B32" s="181" t="s">
        <v>669</v>
      </c>
      <c r="C32" s="488">
        <v>57</v>
      </c>
      <c r="D32" s="495">
        <v>55</v>
      </c>
      <c r="E32" s="495">
        <v>2</v>
      </c>
      <c r="F32" s="495">
        <v>0</v>
      </c>
      <c r="G32" s="495">
        <v>56</v>
      </c>
      <c r="H32" s="495">
        <v>1</v>
      </c>
      <c r="I32" s="495">
        <v>0</v>
      </c>
    </row>
    <row r="33" spans="1:9" ht="18" customHeight="1">
      <c r="A33" s="980"/>
      <c r="B33" s="181" t="s">
        <v>670</v>
      </c>
      <c r="C33" s="488">
        <v>90</v>
      </c>
      <c r="D33" s="496">
        <v>87</v>
      </c>
      <c r="E33" s="495">
        <v>3</v>
      </c>
      <c r="F33" s="495">
        <v>0</v>
      </c>
      <c r="G33" s="496">
        <v>90</v>
      </c>
      <c r="H33" s="495">
        <v>0</v>
      </c>
      <c r="I33" s="495">
        <v>0</v>
      </c>
    </row>
    <row r="34" spans="1:9" ht="18" customHeight="1">
      <c r="A34" s="980"/>
      <c r="B34" s="183" t="s">
        <v>671</v>
      </c>
      <c r="C34" s="491">
        <v>137</v>
      </c>
      <c r="D34" s="497">
        <v>136</v>
      </c>
      <c r="E34" s="497">
        <v>1</v>
      </c>
      <c r="F34" s="499">
        <v>0</v>
      </c>
      <c r="G34" s="497">
        <v>137</v>
      </c>
      <c r="H34" s="497">
        <v>0</v>
      </c>
      <c r="I34" s="499">
        <v>0</v>
      </c>
    </row>
    <row r="35" spans="1:9" ht="18" customHeight="1">
      <c r="A35" s="980"/>
      <c r="B35" s="179" t="s">
        <v>7</v>
      </c>
      <c r="C35" s="484">
        <f>SUM(C30:C34)</f>
        <v>312</v>
      </c>
      <c r="D35" s="500">
        <f aca="true" t="shared" si="3" ref="D35:I35">SUM(D30:D34)</f>
        <v>306</v>
      </c>
      <c r="E35" s="500">
        <f t="shared" si="3"/>
        <v>6</v>
      </c>
      <c r="F35" s="500">
        <f t="shared" si="3"/>
        <v>0</v>
      </c>
      <c r="G35" s="500">
        <f t="shared" si="3"/>
        <v>311</v>
      </c>
      <c r="H35" s="500">
        <f t="shared" si="3"/>
        <v>1</v>
      </c>
      <c r="I35" s="500">
        <f t="shared" si="3"/>
        <v>0</v>
      </c>
    </row>
    <row r="36" spans="1:9" ht="18" customHeight="1">
      <c r="A36" s="980" t="s">
        <v>57</v>
      </c>
      <c r="B36" s="180" t="s">
        <v>667</v>
      </c>
      <c r="C36" s="493">
        <v>2</v>
      </c>
      <c r="D36" s="494">
        <v>2</v>
      </c>
      <c r="E36" s="494">
        <v>0</v>
      </c>
      <c r="F36" s="494">
        <v>0</v>
      </c>
      <c r="G36" s="494">
        <v>1</v>
      </c>
      <c r="H36" s="494">
        <v>1</v>
      </c>
      <c r="I36" s="494">
        <v>0</v>
      </c>
    </row>
    <row r="37" spans="1:9" ht="18" customHeight="1">
      <c r="A37" s="980"/>
      <c r="B37" s="181" t="s">
        <v>668</v>
      </c>
      <c r="C37" s="488">
        <v>63</v>
      </c>
      <c r="D37" s="495">
        <v>61</v>
      </c>
      <c r="E37" s="495">
        <v>2</v>
      </c>
      <c r="F37" s="495">
        <v>0</v>
      </c>
      <c r="G37" s="495">
        <v>63</v>
      </c>
      <c r="H37" s="495">
        <v>0</v>
      </c>
      <c r="I37" s="495">
        <v>0</v>
      </c>
    </row>
    <row r="38" spans="1:9" ht="18" customHeight="1">
      <c r="A38" s="980"/>
      <c r="B38" s="181" t="s">
        <v>669</v>
      </c>
      <c r="C38" s="488">
        <v>175</v>
      </c>
      <c r="D38" s="495">
        <v>173</v>
      </c>
      <c r="E38" s="495">
        <v>0</v>
      </c>
      <c r="F38" s="495">
        <v>2</v>
      </c>
      <c r="G38" s="495">
        <v>173</v>
      </c>
      <c r="H38" s="495">
        <v>0</v>
      </c>
      <c r="I38" s="495">
        <v>2</v>
      </c>
    </row>
    <row r="39" spans="1:9" ht="18" customHeight="1">
      <c r="A39" s="980"/>
      <c r="B39" s="181" t="s">
        <v>670</v>
      </c>
      <c r="C39" s="488">
        <v>529</v>
      </c>
      <c r="D39" s="495">
        <v>519</v>
      </c>
      <c r="E39" s="495">
        <v>10</v>
      </c>
      <c r="F39" s="495">
        <v>0</v>
      </c>
      <c r="G39" s="495">
        <v>528</v>
      </c>
      <c r="H39" s="495">
        <v>1</v>
      </c>
      <c r="I39" s="495">
        <v>0</v>
      </c>
    </row>
    <row r="40" spans="1:9" ht="18" customHeight="1">
      <c r="A40" s="980"/>
      <c r="B40" s="183" t="s">
        <v>671</v>
      </c>
      <c r="C40" s="491">
        <v>766</v>
      </c>
      <c r="D40" s="499">
        <v>756</v>
      </c>
      <c r="E40" s="499">
        <v>9</v>
      </c>
      <c r="F40" s="499">
        <v>1</v>
      </c>
      <c r="G40" s="499">
        <v>765</v>
      </c>
      <c r="H40" s="499">
        <v>1</v>
      </c>
      <c r="I40" s="499">
        <v>0</v>
      </c>
    </row>
    <row r="41" spans="1:9" ht="18" customHeight="1">
      <c r="A41" s="980"/>
      <c r="B41" s="179" t="s">
        <v>7</v>
      </c>
      <c r="C41" s="484">
        <f>SUM(C36:C40)</f>
        <v>1535</v>
      </c>
      <c r="D41" s="500">
        <f aca="true" t="shared" si="4" ref="D41:I41">SUM(D36:D40)</f>
        <v>1511</v>
      </c>
      <c r="E41" s="500">
        <f t="shared" si="4"/>
        <v>21</v>
      </c>
      <c r="F41" s="500">
        <f t="shared" si="4"/>
        <v>3</v>
      </c>
      <c r="G41" s="500">
        <f t="shared" si="4"/>
        <v>1530</v>
      </c>
      <c r="H41" s="500">
        <f t="shared" si="4"/>
        <v>3</v>
      </c>
      <c r="I41" s="500">
        <f t="shared" si="4"/>
        <v>2</v>
      </c>
    </row>
    <row r="42" spans="1:9" ht="18" customHeight="1">
      <c r="A42" s="980" t="s">
        <v>7</v>
      </c>
      <c r="B42" s="180" t="s">
        <v>672</v>
      </c>
      <c r="C42" s="494">
        <f>SUM(D42:F42)</f>
        <v>6</v>
      </c>
      <c r="D42" s="494">
        <f aca="true" t="shared" si="5" ref="D42:I47">D30+D36</f>
        <v>6</v>
      </c>
      <c r="E42" s="494">
        <f t="shared" si="5"/>
        <v>0</v>
      </c>
      <c r="F42" s="494">
        <f t="shared" si="5"/>
        <v>0</v>
      </c>
      <c r="G42" s="494">
        <f t="shared" si="5"/>
        <v>5</v>
      </c>
      <c r="H42" s="494">
        <f t="shared" si="5"/>
        <v>1</v>
      </c>
      <c r="I42" s="494">
        <f t="shared" si="5"/>
        <v>0</v>
      </c>
    </row>
    <row r="43" spans="1:9" ht="18" customHeight="1">
      <c r="A43" s="980"/>
      <c r="B43" s="181" t="s">
        <v>673</v>
      </c>
      <c r="C43" s="495">
        <f>SUM(D43:F43)</f>
        <v>87</v>
      </c>
      <c r="D43" s="495">
        <f t="shared" si="5"/>
        <v>85</v>
      </c>
      <c r="E43" s="495">
        <f t="shared" si="5"/>
        <v>2</v>
      </c>
      <c r="F43" s="495">
        <f t="shared" si="5"/>
        <v>0</v>
      </c>
      <c r="G43" s="495">
        <f t="shared" si="5"/>
        <v>87</v>
      </c>
      <c r="H43" s="495">
        <f t="shared" si="5"/>
        <v>0</v>
      </c>
      <c r="I43" s="495">
        <f t="shared" si="5"/>
        <v>0</v>
      </c>
    </row>
    <row r="44" spans="1:9" ht="18" customHeight="1">
      <c r="A44" s="980"/>
      <c r="B44" s="181" t="s">
        <v>674</v>
      </c>
      <c r="C44" s="495">
        <f>SUM(D44:F44)</f>
        <v>232</v>
      </c>
      <c r="D44" s="495">
        <f t="shared" si="5"/>
        <v>228</v>
      </c>
      <c r="E44" s="495">
        <f t="shared" si="5"/>
        <v>2</v>
      </c>
      <c r="F44" s="495">
        <f t="shared" si="5"/>
        <v>2</v>
      </c>
      <c r="G44" s="495">
        <f t="shared" si="5"/>
        <v>229</v>
      </c>
      <c r="H44" s="495">
        <f t="shared" si="5"/>
        <v>1</v>
      </c>
      <c r="I44" s="495">
        <f t="shared" si="5"/>
        <v>2</v>
      </c>
    </row>
    <row r="45" spans="1:9" ht="18" customHeight="1">
      <c r="A45" s="980"/>
      <c r="B45" s="181" t="s">
        <v>675</v>
      </c>
      <c r="C45" s="495">
        <f>SUM(D45:F45)</f>
        <v>619</v>
      </c>
      <c r="D45" s="495">
        <f t="shared" si="5"/>
        <v>606</v>
      </c>
      <c r="E45" s="495">
        <f t="shared" si="5"/>
        <v>13</v>
      </c>
      <c r="F45" s="495">
        <f t="shared" si="5"/>
        <v>0</v>
      </c>
      <c r="G45" s="495">
        <f t="shared" si="5"/>
        <v>618</v>
      </c>
      <c r="H45" s="495">
        <f t="shared" si="5"/>
        <v>1</v>
      </c>
      <c r="I45" s="495">
        <f t="shared" si="5"/>
        <v>0</v>
      </c>
    </row>
    <row r="46" spans="1:9" ht="18" customHeight="1">
      <c r="A46" s="980"/>
      <c r="B46" s="183" t="s">
        <v>676</v>
      </c>
      <c r="C46" s="499">
        <f>SUM(D46:F46)</f>
        <v>903</v>
      </c>
      <c r="D46" s="499">
        <f t="shared" si="5"/>
        <v>892</v>
      </c>
      <c r="E46" s="499">
        <f t="shared" si="5"/>
        <v>10</v>
      </c>
      <c r="F46" s="499">
        <f t="shared" si="5"/>
        <v>1</v>
      </c>
      <c r="G46" s="499">
        <f t="shared" si="5"/>
        <v>902</v>
      </c>
      <c r="H46" s="499">
        <f t="shared" si="5"/>
        <v>1</v>
      </c>
      <c r="I46" s="499">
        <f t="shared" si="5"/>
        <v>0</v>
      </c>
    </row>
    <row r="47" spans="1:9" ht="18" customHeight="1">
      <c r="A47" s="980"/>
      <c r="B47" s="179" t="s">
        <v>7</v>
      </c>
      <c r="C47" s="498">
        <f>SUM(C42:C46)</f>
        <v>1847</v>
      </c>
      <c r="D47" s="498">
        <f t="shared" si="5"/>
        <v>1817</v>
      </c>
      <c r="E47" s="498">
        <f t="shared" si="5"/>
        <v>27</v>
      </c>
      <c r="F47" s="498">
        <f t="shared" si="5"/>
        <v>3</v>
      </c>
      <c r="G47" s="498">
        <f t="shared" si="5"/>
        <v>1841</v>
      </c>
      <c r="H47" s="498">
        <f t="shared" si="5"/>
        <v>4</v>
      </c>
      <c r="I47" s="498">
        <f t="shared" si="5"/>
        <v>2</v>
      </c>
    </row>
    <row r="84" ht="15" customHeight="1"/>
    <row r="85" ht="15" customHeight="1"/>
    <row r="86" ht="15" customHeight="1"/>
    <row r="87" ht="15" customHeight="1"/>
    <row r="88" ht="15" customHeight="1"/>
    <row r="89" ht="15" customHeight="1"/>
  </sheetData>
  <sheetProtection/>
  <mergeCells count="83">
    <mergeCell ref="A42:A47"/>
    <mergeCell ref="A27:A29"/>
    <mergeCell ref="B27:B29"/>
    <mergeCell ref="C27:C29"/>
    <mergeCell ref="A13:A18"/>
    <mergeCell ref="A19:A24"/>
    <mergeCell ref="G27:I27"/>
    <mergeCell ref="D27:F27"/>
    <mergeCell ref="A30:A35"/>
    <mergeCell ref="A36:A41"/>
    <mergeCell ref="H22:I22"/>
    <mergeCell ref="D23:E23"/>
    <mergeCell ref="F23:G23"/>
    <mergeCell ref="H23:I23"/>
    <mergeCell ref="D24:E24"/>
    <mergeCell ref="F24:G24"/>
    <mergeCell ref="H24:I24"/>
    <mergeCell ref="D22:E22"/>
    <mergeCell ref="F2:G2"/>
    <mergeCell ref="H2:I2"/>
    <mergeCell ref="A2:A6"/>
    <mergeCell ref="B2:B6"/>
    <mergeCell ref="C2:C6"/>
    <mergeCell ref="D2:E2"/>
    <mergeCell ref="D4:E4"/>
    <mergeCell ref="A7:A12"/>
    <mergeCell ref="F4:G4"/>
    <mergeCell ref="H4:I4"/>
    <mergeCell ref="D5:E5"/>
    <mergeCell ref="F5:G5"/>
    <mergeCell ref="H5:I5"/>
    <mergeCell ref="D21:E21"/>
    <mergeCell ref="F21:G21"/>
    <mergeCell ref="H21:I21"/>
    <mergeCell ref="D19:E19"/>
    <mergeCell ref="F19:G19"/>
    <mergeCell ref="H19:I19"/>
    <mergeCell ref="D20:E20"/>
    <mergeCell ref="F20:G20"/>
    <mergeCell ref="H20:I20"/>
    <mergeCell ref="F22:G22"/>
    <mergeCell ref="D3:E3"/>
    <mergeCell ref="F3:G3"/>
    <mergeCell ref="H3:I3"/>
    <mergeCell ref="D6:E6"/>
    <mergeCell ref="F6:G6"/>
    <mergeCell ref="H6:I6"/>
    <mergeCell ref="D7:E7"/>
    <mergeCell ref="F7:G7"/>
    <mergeCell ref="H7:I7"/>
    <mergeCell ref="D8:E8"/>
    <mergeCell ref="F8:G8"/>
    <mergeCell ref="H8:I8"/>
    <mergeCell ref="D9:E9"/>
    <mergeCell ref="F9:G9"/>
    <mergeCell ref="H9:I9"/>
    <mergeCell ref="D10:E10"/>
    <mergeCell ref="F10:G10"/>
    <mergeCell ref="H10:I10"/>
    <mergeCell ref="D11:E11"/>
    <mergeCell ref="F11:G11"/>
    <mergeCell ref="H11:I11"/>
    <mergeCell ref="D12:E12"/>
    <mergeCell ref="F12:G12"/>
    <mergeCell ref="H12:I12"/>
    <mergeCell ref="D13:E13"/>
    <mergeCell ref="F13:G13"/>
    <mergeCell ref="H13:I13"/>
    <mergeCell ref="D14:E14"/>
    <mergeCell ref="F14:G14"/>
    <mergeCell ref="H14:I14"/>
    <mergeCell ref="D15:E15"/>
    <mergeCell ref="F15:G15"/>
    <mergeCell ref="H15:I15"/>
    <mergeCell ref="D16:E16"/>
    <mergeCell ref="F16:G16"/>
    <mergeCell ref="H16:I16"/>
    <mergeCell ref="D17:E17"/>
    <mergeCell ref="F17:G17"/>
    <mergeCell ref="H17:I17"/>
    <mergeCell ref="D18:E18"/>
    <mergeCell ref="F18:G18"/>
    <mergeCell ref="H18:I18"/>
  </mergeCells>
  <printOptions/>
  <pageMargins left="0.7086614173228347" right="0.7086614173228347" top="0.7480314960629921" bottom="0.7480314960629921" header="0.31496062992125984" footer="0.31496062992125984"/>
  <pageSetup firstPageNumber="92" useFirstPageNumber="1" horizontalDpi="600" verticalDpi="600" orientation="portrait" paperSize="9" scale="95" r:id="rId1"/>
  <headerFooter>
    <oddFooter>&amp;C&amp;P</oddFooter>
  </headerFooter>
</worksheet>
</file>

<file path=xl/worksheets/sheet19.xml><?xml version="1.0" encoding="utf-8"?>
<worksheet xmlns="http://schemas.openxmlformats.org/spreadsheetml/2006/main" xmlns:r="http://schemas.openxmlformats.org/officeDocument/2006/relationships">
  <dimension ref="A2:I50"/>
  <sheetViews>
    <sheetView view="pageBreakPreview" zoomScaleSheetLayoutView="100" zoomScalePageLayoutView="0" workbookViewId="0" topLeftCell="A1">
      <selection activeCell="G9" sqref="G9"/>
    </sheetView>
  </sheetViews>
  <sheetFormatPr defaultColWidth="9.00390625" defaultRowHeight="13.5"/>
  <cols>
    <col min="1" max="1" width="5.00390625" style="262" customWidth="1"/>
    <col min="2" max="2" width="10.00390625" style="261" customWidth="1"/>
    <col min="3" max="3" width="10.00390625" style="262" customWidth="1"/>
    <col min="4" max="5" width="11.25390625" style="262" customWidth="1"/>
    <col min="6" max="6" width="8.75390625" style="262" customWidth="1"/>
    <col min="7" max="9" width="11.25390625" style="262" customWidth="1"/>
    <col min="10" max="16384" width="9.00390625" style="262" customWidth="1"/>
  </cols>
  <sheetData>
    <row r="2" ht="14.25">
      <c r="A2" s="93" t="s">
        <v>626</v>
      </c>
    </row>
    <row r="3" spans="1:5" s="265" customFormat="1" ht="15" customHeight="1">
      <c r="A3" s="1013" t="s">
        <v>190</v>
      </c>
      <c r="B3" s="1014" t="s">
        <v>221</v>
      </c>
      <c r="C3" s="1013" t="s">
        <v>222</v>
      </c>
      <c r="D3" s="264" t="s">
        <v>76</v>
      </c>
      <c r="E3" s="264" t="s">
        <v>58</v>
      </c>
    </row>
    <row r="4" spans="1:5" s="265" customFormat="1" ht="15" customHeight="1">
      <c r="A4" s="1013"/>
      <c r="B4" s="1014"/>
      <c r="C4" s="1013"/>
      <c r="D4" s="266" t="s">
        <v>231</v>
      </c>
      <c r="E4" s="266" t="s">
        <v>232</v>
      </c>
    </row>
    <row r="5" spans="1:5" s="265" customFormat="1" ht="15" customHeight="1">
      <c r="A5" s="1013"/>
      <c r="B5" s="1014"/>
      <c r="C5" s="1013"/>
      <c r="D5" s="266" t="s">
        <v>233</v>
      </c>
      <c r="E5" s="266" t="s">
        <v>234</v>
      </c>
    </row>
    <row r="6" spans="1:5" s="265" customFormat="1" ht="15" customHeight="1">
      <c r="A6" s="1013"/>
      <c r="B6" s="1014"/>
      <c r="C6" s="1013"/>
      <c r="D6" s="263" t="s">
        <v>223</v>
      </c>
      <c r="E6" s="263" t="s">
        <v>223</v>
      </c>
    </row>
    <row r="7" spans="1:5" ht="15" customHeight="1">
      <c r="A7" s="1009" t="s">
        <v>56</v>
      </c>
      <c r="B7" s="267" t="s">
        <v>621</v>
      </c>
      <c r="C7" s="487">
        <v>4</v>
      </c>
      <c r="D7" s="494">
        <f>C7-E7</f>
        <v>4</v>
      </c>
      <c r="E7" s="494">
        <v>0</v>
      </c>
    </row>
    <row r="8" spans="1:5" ht="15" customHeight="1">
      <c r="A8" s="1009"/>
      <c r="B8" s="268" t="s">
        <v>622</v>
      </c>
      <c r="C8" s="488">
        <v>24</v>
      </c>
      <c r="D8" s="495">
        <f>C8-E8</f>
        <v>24</v>
      </c>
      <c r="E8" s="495">
        <v>0</v>
      </c>
    </row>
    <row r="9" spans="1:5" ht="13.5">
      <c r="A9" s="1009"/>
      <c r="B9" s="268" t="s">
        <v>623</v>
      </c>
      <c r="C9" s="488">
        <v>57</v>
      </c>
      <c r="D9" s="495">
        <f>C9-E9</f>
        <v>57</v>
      </c>
      <c r="E9" s="495">
        <v>0</v>
      </c>
    </row>
    <row r="10" spans="1:5" ht="15" customHeight="1">
      <c r="A10" s="1009"/>
      <c r="B10" s="268" t="s">
        <v>624</v>
      </c>
      <c r="C10" s="488">
        <v>90</v>
      </c>
      <c r="D10" s="496">
        <f>C10-E10</f>
        <v>88</v>
      </c>
      <c r="E10" s="495">
        <v>2</v>
      </c>
    </row>
    <row r="11" spans="1:5" ht="15" customHeight="1">
      <c r="A11" s="1009"/>
      <c r="B11" s="269" t="s">
        <v>627</v>
      </c>
      <c r="C11" s="491">
        <v>137</v>
      </c>
      <c r="D11" s="497">
        <f>C11-E11</f>
        <v>137</v>
      </c>
      <c r="E11" s="499">
        <v>0</v>
      </c>
    </row>
    <row r="12" spans="1:5" ht="15" customHeight="1">
      <c r="A12" s="1009"/>
      <c r="B12" s="270" t="s">
        <v>7</v>
      </c>
      <c r="C12" s="484">
        <f>SUM(C7:C11)</f>
        <v>312</v>
      </c>
      <c r="D12" s="498">
        <f>SUM(D7:D11)</f>
        <v>310</v>
      </c>
      <c r="E12" s="498">
        <f>SUM(E7:E11)</f>
        <v>2</v>
      </c>
    </row>
    <row r="13" spans="1:5" ht="15" customHeight="1">
      <c r="A13" s="1009" t="s">
        <v>57</v>
      </c>
      <c r="B13" s="267" t="s">
        <v>621</v>
      </c>
      <c r="C13" s="493">
        <v>2</v>
      </c>
      <c r="D13" s="494">
        <f>C13-E13</f>
        <v>2</v>
      </c>
      <c r="E13" s="494">
        <v>0</v>
      </c>
    </row>
    <row r="14" spans="1:5" ht="15" customHeight="1">
      <c r="A14" s="1009"/>
      <c r="B14" s="268" t="s">
        <v>622</v>
      </c>
      <c r="C14" s="488">
        <v>63</v>
      </c>
      <c r="D14" s="495">
        <f>C14-E14</f>
        <v>63</v>
      </c>
      <c r="E14" s="495">
        <v>0</v>
      </c>
    </row>
    <row r="15" spans="1:5" ht="15" customHeight="1">
      <c r="A15" s="1009"/>
      <c r="B15" s="268" t="s">
        <v>623</v>
      </c>
      <c r="C15" s="488">
        <v>175</v>
      </c>
      <c r="D15" s="495">
        <f>C15-E15</f>
        <v>175</v>
      </c>
      <c r="E15" s="495">
        <v>0</v>
      </c>
    </row>
    <row r="16" spans="1:5" ht="15" customHeight="1">
      <c r="A16" s="1009"/>
      <c r="B16" s="268" t="s">
        <v>624</v>
      </c>
      <c r="C16" s="488">
        <v>529</v>
      </c>
      <c r="D16" s="496">
        <f>C16-E16</f>
        <v>529</v>
      </c>
      <c r="E16" s="495">
        <v>0</v>
      </c>
    </row>
    <row r="17" spans="1:5" ht="15" customHeight="1">
      <c r="A17" s="1009"/>
      <c r="B17" s="269" t="s">
        <v>625</v>
      </c>
      <c r="C17" s="491">
        <v>766</v>
      </c>
      <c r="D17" s="497">
        <f>C17-E17</f>
        <v>765</v>
      </c>
      <c r="E17" s="499">
        <v>1</v>
      </c>
    </row>
    <row r="18" spans="1:5" ht="15" customHeight="1">
      <c r="A18" s="1009"/>
      <c r="B18" s="270" t="s">
        <v>7</v>
      </c>
      <c r="C18" s="484">
        <f>SUM(C13:C17)</f>
        <v>1535</v>
      </c>
      <c r="D18" s="498">
        <f>SUM(D13:D17)</f>
        <v>1534</v>
      </c>
      <c r="E18" s="498">
        <f>SUM(E13:E17)</f>
        <v>1</v>
      </c>
    </row>
    <row r="19" spans="1:5" ht="15" customHeight="1">
      <c r="A19" s="1009" t="s">
        <v>7</v>
      </c>
      <c r="B19" s="267" t="s">
        <v>621</v>
      </c>
      <c r="C19" s="501">
        <f>C7+C13</f>
        <v>6</v>
      </c>
      <c r="D19" s="501">
        <f>D7+D13</f>
        <v>6</v>
      </c>
      <c r="E19" s="501">
        <f>E7+E13</f>
        <v>0</v>
      </c>
    </row>
    <row r="20" spans="1:5" ht="13.5">
      <c r="A20" s="1009"/>
      <c r="B20" s="268" t="s">
        <v>622</v>
      </c>
      <c r="C20" s="495">
        <f aca="true" t="shared" si="0" ref="C20:D24">C8+C14</f>
        <v>87</v>
      </c>
      <c r="D20" s="495">
        <f t="shared" si="0"/>
        <v>87</v>
      </c>
      <c r="E20" s="495">
        <f>E8+E14</f>
        <v>0</v>
      </c>
    </row>
    <row r="21" spans="1:5" ht="15" customHeight="1">
      <c r="A21" s="1009"/>
      <c r="B21" s="268" t="s">
        <v>628</v>
      </c>
      <c r="C21" s="495">
        <f t="shared" si="0"/>
        <v>232</v>
      </c>
      <c r="D21" s="495">
        <f t="shared" si="0"/>
        <v>232</v>
      </c>
      <c r="E21" s="495">
        <f>E9+E15</f>
        <v>0</v>
      </c>
    </row>
    <row r="22" spans="1:5" ht="13.5">
      <c r="A22" s="1009"/>
      <c r="B22" s="268" t="s">
        <v>629</v>
      </c>
      <c r="C22" s="495">
        <f t="shared" si="0"/>
        <v>619</v>
      </c>
      <c r="D22" s="495">
        <f t="shared" si="0"/>
        <v>617</v>
      </c>
      <c r="E22" s="495">
        <f>E10+E16</f>
        <v>2</v>
      </c>
    </row>
    <row r="23" spans="1:5" ht="15" customHeight="1">
      <c r="A23" s="1009"/>
      <c r="B23" s="269" t="s">
        <v>630</v>
      </c>
      <c r="C23" s="502">
        <f t="shared" si="0"/>
        <v>903</v>
      </c>
      <c r="D23" s="502">
        <f t="shared" si="0"/>
        <v>902</v>
      </c>
      <c r="E23" s="502">
        <f>E11+E17</f>
        <v>1</v>
      </c>
    </row>
    <row r="24" spans="1:5" ht="15" customHeight="1">
      <c r="A24" s="1009"/>
      <c r="B24" s="270" t="s">
        <v>7</v>
      </c>
      <c r="C24" s="498">
        <f t="shared" si="0"/>
        <v>1847</v>
      </c>
      <c r="D24" s="498">
        <f t="shared" si="0"/>
        <v>1844</v>
      </c>
      <c r="E24" s="498">
        <f>E12+E18</f>
        <v>3</v>
      </c>
    </row>
    <row r="25" spans="1:4" ht="15" customHeight="1">
      <c r="A25" s="271"/>
      <c r="B25" s="272"/>
      <c r="C25" s="271"/>
      <c r="D25" s="271"/>
    </row>
    <row r="26" ht="15" customHeight="1"/>
    <row r="27" ht="15" customHeight="1">
      <c r="A27" s="93" t="s">
        <v>388</v>
      </c>
    </row>
    <row r="28" spans="1:9" s="265" customFormat="1" ht="15" customHeight="1">
      <c r="A28" s="1013" t="s">
        <v>190</v>
      </c>
      <c r="B28" s="1014" t="s">
        <v>221</v>
      </c>
      <c r="C28" s="1013" t="s">
        <v>222</v>
      </c>
      <c r="D28" s="1011" t="s">
        <v>192</v>
      </c>
      <c r="E28" s="1011"/>
      <c r="F28" s="1011"/>
      <c r="G28" s="1010" t="s">
        <v>235</v>
      </c>
      <c r="H28" s="1011"/>
      <c r="I28" s="1012"/>
    </row>
    <row r="29" spans="1:9" s="265" customFormat="1" ht="15" customHeight="1">
      <c r="A29" s="1013"/>
      <c r="B29" s="1014"/>
      <c r="C29" s="1013"/>
      <c r="D29" s="1013" t="s">
        <v>236</v>
      </c>
      <c r="E29" s="1013" t="s">
        <v>237</v>
      </c>
      <c r="F29" s="1013" t="s">
        <v>75</v>
      </c>
      <c r="G29" s="264" t="s">
        <v>76</v>
      </c>
      <c r="H29" s="264" t="s">
        <v>225</v>
      </c>
      <c r="I29" s="264" t="s">
        <v>238</v>
      </c>
    </row>
    <row r="30" spans="1:9" s="265" customFormat="1" ht="15" customHeight="1">
      <c r="A30" s="1013"/>
      <c r="B30" s="1014"/>
      <c r="C30" s="1013"/>
      <c r="D30" s="1013"/>
      <c r="E30" s="1013"/>
      <c r="F30" s="1013"/>
      <c r="G30" s="266" t="s">
        <v>239</v>
      </c>
      <c r="H30" s="266" t="s">
        <v>240</v>
      </c>
      <c r="I30" s="266" t="s">
        <v>241</v>
      </c>
    </row>
    <row r="31" spans="1:9" s="265" customFormat="1" ht="15" customHeight="1">
      <c r="A31" s="1013"/>
      <c r="B31" s="1014"/>
      <c r="C31" s="1013"/>
      <c r="D31" s="1013" t="s">
        <v>223</v>
      </c>
      <c r="E31" s="1013" t="s">
        <v>223</v>
      </c>
      <c r="F31" s="1013" t="s">
        <v>223</v>
      </c>
      <c r="G31" s="273" t="s">
        <v>242</v>
      </c>
      <c r="H31" s="273" t="s">
        <v>243</v>
      </c>
      <c r="I31" s="273" t="s">
        <v>244</v>
      </c>
    </row>
    <row r="32" spans="1:9" s="265" customFormat="1" ht="15" customHeight="1">
      <c r="A32" s="1013"/>
      <c r="B32" s="1014"/>
      <c r="C32" s="1013"/>
      <c r="D32" s="1013"/>
      <c r="E32" s="1013"/>
      <c r="F32" s="1013"/>
      <c r="G32" s="263" t="s">
        <v>223</v>
      </c>
      <c r="H32" s="263" t="s">
        <v>223</v>
      </c>
      <c r="I32" s="263" t="s">
        <v>223</v>
      </c>
    </row>
    <row r="33" spans="1:9" ht="15" customHeight="1">
      <c r="A33" s="1009" t="s">
        <v>56</v>
      </c>
      <c r="B33" s="267" t="s">
        <v>631</v>
      </c>
      <c r="C33" s="487">
        <v>4</v>
      </c>
      <c r="D33" s="503">
        <v>2</v>
      </c>
      <c r="E33" s="503">
        <v>2</v>
      </c>
      <c r="F33" s="503">
        <v>0</v>
      </c>
      <c r="G33" s="503">
        <v>4</v>
      </c>
      <c r="H33" s="503">
        <v>0</v>
      </c>
      <c r="I33" s="503">
        <v>0</v>
      </c>
    </row>
    <row r="34" spans="1:9" s="274" customFormat="1" ht="15" customHeight="1">
      <c r="A34" s="1009"/>
      <c r="B34" s="268" t="s">
        <v>622</v>
      </c>
      <c r="C34" s="488">
        <v>24</v>
      </c>
      <c r="D34" s="504">
        <v>20</v>
      </c>
      <c r="E34" s="504">
        <v>3</v>
      </c>
      <c r="F34" s="504">
        <v>1</v>
      </c>
      <c r="G34" s="504">
        <v>24</v>
      </c>
      <c r="H34" s="504">
        <v>0</v>
      </c>
      <c r="I34" s="504">
        <v>0</v>
      </c>
    </row>
    <row r="35" spans="1:9" ht="15" customHeight="1">
      <c r="A35" s="1009"/>
      <c r="B35" s="268" t="s">
        <v>623</v>
      </c>
      <c r="C35" s="488">
        <v>57</v>
      </c>
      <c r="D35" s="504">
        <v>50</v>
      </c>
      <c r="E35" s="504">
        <v>6</v>
      </c>
      <c r="F35" s="504">
        <v>1</v>
      </c>
      <c r="G35" s="504">
        <v>57</v>
      </c>
      <c r="H35" s="504">
        <v>0</v>
      </c>
      <c r="I35" s="504">
        <v>0</v>
      </c>
    </row>
    <row r="36" spans="1:9" ht="15" customHeight="1">
      <c r="A36" s="1009"/>
      <c r="B36" s="268" t="s">
        <v>624</v>
      </c>
      <c r="C36" s="488">
        <v>90</v>
      </c>
      <c r="D36" s="505">
        <v>73</v>
      </c>
      <c r="E36" s="504">
        <v>17</v>
      </c>
      <c r="F36" s="505">
        <v>0</v>
      </c>
      <c r="G36" s="505">
        <v>88</v>
      </c>
      <c r="H36" s="504">
        <v>1</v>
      </c>
      <c r="I36" s="505">
        <v>1</v>
      </c>
    </row>
    <row r="37" spans="1:9" ht="15" customHeight="1">
      <c r="A37" s="1009"/>
      <c r="B37" s="269" t="s">
        <v>625</v>
      </c>
      <c r="C37" s="491">
        <v>137</v>
      </c>
      <c r="D37" s="506">
        <v>108</v>
      </c>
      <c r="E37" s="506">
        <v>25</v>
      </c>
      <c r="F37" s="506">
        <v>4</v>
      </c>
      <c r="G37" s="506">
        <v>134</v>
      </c>
      <c r="H37" s="506">
        <v>3</v>
      </c>
      <c r="I37" s="506">
        <v>0</v>
      </c>
    </row>
    <row r="38" spans="1:9" ht="15" customHeight="1">
      <c r="A38" s="1009"/>
      <c r="B38" s="270" t="s">
        <v>7</v>
      </c>
      <c r="C38" s="484">
        <f aca="true" t="shared" si="1" ref="C38:I38">SUM(C33:C37)</f>
        <v>312</v>
      </c>
      <c r="D38" s="507">
        <f t="shared" si="1"/>
        <v>253</v>
      </c>
      <c r="E38" s="507">
        <f t="shared" si="1"/>
        <v>53</v>
      </c>
      <c r="F38" s="507">
        <f t="shared" si="1"/>
        <v>6</v>
      </c>
      <c r="G38" s="507">
        <f t="shared" si="1"/>
        <v>307</v>
      </c>
      <c r="H38" s="507">
        <f t="shared" si="1"/>
        <v>4</v>
      </c>
      <c r="I38" s="507">
        <f t="shared" si="1"/>
        <v>1</v>
      </c>
    </row>
    <row r="39" spans="1:9" ht="15" customHeight="1">
      <c r="A39" s="1009" t="s">
        <v>57</v>
      </c>
      <c r="B39" s="267" t="s">
        <v>621</v>
      </c>
      <c r="C39" s="493">
        <v>2</v>
      </c>
      <c r="D39" s="503">
        <v>2</v>
      </c>
      <c r="E39" s="503">
        <v>0</v>
      </c>
      <c r="F39" s="503">
        <v>0</v>
      </c>
      <c r="G39" s="503">
        <v>2</v>
      </c>
      <c r="H39" s="503">
        <v>0</v>
      </c>
      <c r="I39" s="503">
        <v>0</v>
      </c>
    </row>
    <row r="40" spans="1:9" ht="15" customHeight="1">
      <c r="A40" s="1009"/>
      <c r="B40" s="268" t="s">
        <v>622</v>
      </c>
      <c r="C40" s="488">
        <v>63</v>
      </c>
      <c r="D40" s="504">
        <v>58</v>
      </c>
      <c r="E40" s="504">
        <v>5</v>
      </c>
      <c r="F40" s="504">
        <v>0</v>
      </c>
      <c r="G40" s="504">
        <v>56</v>
      </c>
      <c r="H40" s="504">
        <v>7</v>
      </c>
      <c r="I40" s="504">
        <v>0</v>
      </c>
    </row>
    <row r="41" spans="1:9" ht="15" customHeight="1">
      <c r="A41" s="1009"/>
      <c r="B41" s="268" t="s">
        <v>623</v>
      </c>
      <c r="C41" s="488">
        <v>175</v>
      </c>
      <c r="D41" s="504">
        <v>155</v>
      </c>
      <c r="E41" s="504">
        <v>19</v>
      </c>
      <c r="F41" s="504">
        <v>1</v>
      </c>
      <c r="G41" s="504">
        <v>146</v>
      </c>
      <c r="H41" s="504">
        <v>20</v>
      </c>
      <c r="I41" s="504">
        <v>9</v>
      </c>
    </row>
    <row r="42" spans="1:9" ht="15" customHeight="1">
      <c r="A42" s="1009"/>
      <c r="B42" s="268" t="s">
        <v>624</v>
      </c>
      <c r="C42" s="488">
        <v>529</v>
      </c>
      <c r="D42" s="504">
        <v>477</v>
      </c>
      <c r="E42" s="504">
        <v>51</v>
      </c>
      <c r="F42" s="504">
        <v>1</v>
      </c>
      <c r="G42" s="505">
        <v>446</v>
      </c>
      <c r="H42" s="504">
        <v>57</v>
      </c>
      <c r="I42" s="504">
        <v>26</v>
      </c>
    </row>
    <row r="43" spans="1:9" ht="15" customHeight="1">
      <c r="A43" s="1009"/>
      <c r="B43" s="269" t="s">
        <v>625</v>
      </c>
      <c r="C43" s="491">
        <v>766</v>
      </c>
      <c r="D43" s="508">
        <v>683</v>
      </c>
      <c r="E43" s="508">
        <v>77</v>
      </c>
      <c r="F43" s="508">
        <v>6</v>
      </c>
      <c r="G43" s="506">
        <v>607</v>
      </c>
      <c r="H43" s="508">
        <v>97</v>
      </c>
      <c r="I43" s="508">
        <v>62</v>
      </c>
    </row>
    <row r="44" spans="1:9" ht="15" customHeight="1">
      <c r="A44" s="1009"/>
      <c r="B44" s="270" t="s">
        <v>7</v>
      </c>
      <c r="C44" s="484">
        <f>SUM(C39:C43)</f>
        <v>1535</v>
      </c>
      <c r="D44" s="507">
        <f aca="true" t="shared" si="2" ref="D44:I44">SUM(D39:D43)</f>
        <v>1375</v>
      </c>
      <c r="E44" s="507">
        <f t="shared" si="2"/>
        <v>152</v>
      </c>
      <c r="F44" s="507">
        <f t="shared" si="2"/>
        <v>8</v>
      </c>
      <c r="G44" s="507">
        <f t="shared" si="2"/>
        <v>1257</v>
      </c>
      <c r="H44" s="507">
        <f t="shared" si="2"/>
        <v>181</v>
      </c>
      <c r="I44" s="507">
        <f t="shared" si="2"/>
        <v>97</v>
      </c>
    </row>
    <row r="45" spans="1:9" ht="15" customHeight="1">
      <c r="A45" s="1009" t="s">
        <v>7</v>
      </c>
      <c r="B45" s="267" t="s">
        <v>632</v>
      </c>
      <c r="C45" s="486">
        <f aca="true" t="shared" si="3" ref="C45:F50">C33+C39</f>
        <v>6</v>
      </c>
      <c r="D45" s="486">
        <f t="shared" si="3"/>
        <v>4</v>
      </c>
      <c r="E45" s="487">
        <f>E33+E39</f>
        <v>2</v>
      </c>
      <c r="F45" s="487">
        <f>F33+F39</f>
        <v>0</v>
      </c>
      <c r="G45" s="487">
        <f aca="true" t="shared" si="4" ref="G45:I50">G33+G39</f>
        <v>6</v>
      </c>
      <c r="H45" s="487">
        <f t="shared" si="4"/>
        <v>0</v>
      </c>
      <c r="I45" s="487">
        <f t="shared" si="4"/>
        <v>0</v>
      </c>
    </row>
    <row r="46" spans="1:9" ht="15" customHeight="1">
      <c r="A46" s="1009"/>
      <c r="B46" s="268" t="s">
        <v>622</v>
      </c>
      <c r="C46" s="488">
        <f t="shared" si="3"/>
        <v>87</v>
      </c>
      <c r="D46" s="488">
        <f t="shared" si="3"/>
        <v>78</v>
      </c>
      <c r="E46" s="488">
        <f t="shared" si="3"/>
        <v>8</v>
      </c>
      <c r="F46" s="488">
        <f t="shared" si="3"/>
        <v>1</v>
      </c>
      <c r="G46" s="488">
        <f t="shared" si="4"/>
        <v>80</v>
      </c>
      <c r="H46" s="488">
        <f t="shared" si="4"/>
        <v>7</v>
      </c>
      <c r="I46" s="488">
        <f t="shared" si="4"/>
        <v>0</v>
      </c>
    </row>
    <row r="47" spans="1:9" ht="15" customHeight="1">
      <c r="A47" s="1009"/>
      <c r="B47" s="268" t="s">
        <v>623</v>
      </c>
      <c r="C47" s="488">
        <f t="shared" si="3"/>
        <v>232</v>
      </c>
      <c r="D47" s="488">
        <f t="shared" si="3"/>
        <v>205</v>
      </c>
      <c r="E47" s="488">
        <f t="shared" si="3"/>
        <v>25</v>
      </c>
      <c r="F47" s="488">
        <f t="shared" si="3"/>
        <v>2</v>
      </c>
      <c r="G47" s="488">
        <f t="shared" si="4"/>
        <v>203</v>
      </c>
      <c r="H47" s="488">
        <f t="shared" si="4"/>
        <v>20</v>
      </c>
      <c r="I47" s="488">
        <f t="shared" si="4"/>
        <v>9</v>
      </c>
    </row>
    <row r="48" spans="1:9" ht="15" customHeight="1">
      <c r="A48" s="1009"/>
      <c r="B48" s="268" t="s">
        <v>624</v>
      </c>
      <c r="C48" s="488">
        <f t="shared" si="3"/>
        <v>619</v>
      </c>
      <c r="D48" s="488">
        <f t="shared" si="3"/>
        <v>550</v>
      </c>
      <c r="E48" s="488">
        <f t="shared" si="3"/>
        <v>68</v>
      </c>
      <c r="F48" s="488">
        <f t="shared" si="3"/>
        <v>1</v>
      </c>
      <c r="G48" s="488">
        <f t="shared" si="4"/>
        <v>534</v>
      </c>
      <c r="H48" s="488">
        <f t="shared" si="4"/>
        <v>58</v>
      </c>
      <c r="I48" s="488">
        <f t="shared" si="4"/>
        <v>27</v>
      </c>
    </row>
    <row r="49" spans="1:9" ht="15" customHeight="1">
      <c r="A49" s="1009"/>
      <c r="B49" s="269" t="s">
        <v>625</v>
      </c>
      <c r="C49" s="489">
        <f t="shared" si="3"/>
        <v>903</v>
      </c>
      <c r="D49" s="489">
        <f t="shared" si="3"/>
        <v>791</v>
      </c>
      <c r="E49" s="489">
        <f t="shared" si="3"/>
        <v>102</v>
      </c>
      <c r="F49" s="489">
        <f t="shared" si="3"/>
        <v>10</v>
      </c>
      <c r="G49" s="489">
        <f t="shared" si="4"/>
        <v>741</v>
      </c>
      <c r="H49" s="489">
        <f t="shared" si="4"/>
        <v>100</v>
      </c>
      <c r="I49" s="489">
        <f t="shared" si="4"/>
        <v>62</v>
      </c>
    </row>
    <row r="50" spans="1:9" ht="15" customHeight="1">
      <c r="A50" s="1009"/>
      <c r="B50" s="270" t="s">
        <v>7</v>
      </c>
      <c r="C50" s="484">
        <f t="shared" si="3"/>
        <v>1847</v>
      </c>
      <c r="D50" s="484">
        <f t="shared" si="3"/>
        <v>1628</v>
      </c>
      <c r="E50" s="484">
        <f>E38+E44</f>
        <v>205</v>
      </c>
      <c r="F50" s="484">
        <f>F38+F44</f>
        <v>14</v>
      </c>
      <c r="G50" s="484">
        <f t="shared" si="4"/>
        <v>1564</v>
      </c>
      <c r="H50" s="484">
        <f t="shared" si="4"/>
        <v>185</v>
      </c>
      <c r="I50" s="484">
        <f t="shared" si="4"/>
        <v>98</v>
      </c>
    </row>
    <row r="87" ht="15" customHeight="1"/>
    <row r="88" ht="15" customHeight="1"/>
    <row r="89" ht="15" customHeight="1"/>
    <row r="90" ht="15" customHeight="1"/>
    <row r="91" ht="15" customHeight="1"/>
    <row r="92" ht="15" customHeight="1"/>
  </sheetData>
  <sheetProtection/>
  <mergeCells count="20">
    <mergeCell ref="A3:A6"/>
    <mergeCell ref="B3:B6"/>
    <mergeCell ref="C3:C6"/>
    <mergeCell ref="A7:A12"/>
    <mergeCell ref="A33:A38"/>
    <mergeCell ref="A39:A44"/>
    <mergeCell ref="C28:C32"/>
    <mergeCell ref="A13:A18"/>
    <mergeCell ref="A19:A24"/>
    <mergeCell ref="A28:A32"/>
    <mergeCell ref="A45:A50"/>
    <mergeCell ref="G28:I28"/>
    <mergeCell ref="D29:D30"/>
    <mergeCell ref="E29:E30"/>
    <mergeCell ref="F29:F30"/>
    <mergeCell ref="D31:D32"/>
    <mergeCell ref="E31:E32"/>
    <mergeCell ref="F31:F32"/>
    <mergeCell ref="D28:F28"/>
    <mergeCell ref="B28:B32"/>
  </mergeCells>
  <printOptions/>
  <pageMargins left="0.7086614173228347" right="0.7086614173228347" top="0.7480314960629921" bottom="0.7480314960629921" header="0.31496062992125984" footer="0.31496062992125984"/>
  <pageSetup firstPageNumber="93" useFirstPageNumber="1" horizontalDpi="600" verticalDpi="600" orientation="portrait" paperSize="9" scale="98" r:id="rId1"/>
  <headerFooter>
    <oddFooter>&amp;C&amp;P</oddFooter>
  </headerFooter>
</worksheet>
</file>

<file path=xl/worksheets/sheet2.xml><?xml version="1.0" encoding="utf-8"?>
<worksheet xmlns="http://schemas.openxmlformats.org/spreadsheetml/2006/main" xmlns:r="http://schemas.openxmlformats.org/officeDocument/2006/relationships">
  <dimension ref="A1:V44"/>
  <sheetViews>
    <sheetView view="pageBreakPreview" zoomScale="80" zoomScaleSheetLayoutView="80" zoomScalePageLayoutView="0" workbookViewId="0" topLeftCell="A1">
      <selection activeCell="A2" sqref="A2:Q2"/>
    </sheetView>
  </sheetViews>
  <sheetFormatPr defaultColWidth="9.00390625" defaultRowHeight="13.5"/>
  <cols>
    <col min="1" max="1" width="1.625" style="73" customWidth="1"/>
    <col min="2" max="2" width="3.375" style="73" customWidth="1"/>
    <col min="3" max="3" width="8.75390625" style="73" customWidth="1"/>
    <col min="4" max="4" width="11.125" style="73" customWidth="1"/>
    <col min="5" max="14" width="5.375" style="73" customWidth="1"/>
    <col min="15" max="15" width="10.125" style="73" customWidth="1"/>
    <col min="16" max="16" width="11.375" style="73" customWidth="1"/>
    <col min="17" max="17" width="1.25" style="73" customWidth="1"/>
    <col min="18" max="18" width="7.125" style="73" bestFit="1" customWidth="1"/>
    <col min="19" max="19" width="9.50390625" style="73" customWidth="1"/>
    <col min="20" max="16384" width="9.00390625" style="73" customWidth="1"/>
  </cols>
  <sheetData>
    <row r="1" spans="1:15" ht="14.25">
      <c r="A1" s="659" t="s">
        <v>431</v>
      </c>
      <c r="B1" s="659"/>
      <c r="C1" s="659"/>
      <c r="D1" s="659"/>
      <c r="E1" s="659"/>
      <c r="F1" s="659"/>
      <c r="G1" s="659"/>
      <c r="H1" s="659"/>
      <c r="I1" s="659"/>
      <c r="J1" s="659"/>
      <c r="K1" s="659"/>
      <c r="L1" s="659"/>
      <c r="M1" s="659"/>
      <c r="N1" s="659"/>
      <c r="O1" s="659"/>
    </row>
    <row r="2" spans="1:17" ht="60.75" customHeight="1">
      <c r="A2" s="576" t="s">
        <v>634</v>
      </c>
      <c r="B2" s="576"/>
      <c r="C2" s="576"/>
      <c r="D2" s="576"/>
      <c r="E2" s="576"/>
      <c r="F2" s="576"/>
      <c r="G2" s="576"/>
      <c r="H2" s="576"/>
      <c r="I2" s="576"/>
      <c r="J2" s="576"/>
      <c r="K2" s="576"/>
      <c r="L2" s="576"/>
      <c r="M2" s="576"/>
      <c r="N2" s="576"/>
      <c r="O2" s="576"/>
      <c r="P2" s="576"/>
      <c r="Q2" s="576"/>
    </row>
    <row r="3" spans="2:16" ht="21.75" customHeight="1">
      <c r="B3" s="669" t="s">
        <v>319</v>
      </c>
      <c r="C3" s="670"/>
      <c r="D3" s="671"/>
      <c r="E3" s="669" t="s">
        <v>18</v>
      </c>
      <c r="F3" s="670"/>
      <c r="G3" s="670"/>
      <c r="H3" s="670"/>
      <c r="I3" s="670"/>
      <c r="J3" s="670"/>
      <c r="K3" s="663" t="s">
        <v>432</v>
      </c>
      <c r="L3" s="630"/>
      <c r="M3" s="630"/>
      <c r="N3" s="666"/>
      <c r="O3" s="653" t="s">
        <v>433</v>
      </c>
      <c r="P3" s="675"/>
    </row>
    <row r="4" spans="2:16" ht="21.75" customHeight="1">
      <c r="B4" s="672"/>
      <c r="C4" s="673"/>
      <c r="D4" s="674"/>
      <c r="E4" s="672"/>
      <c r="F4" s="673"/>
      <c r="G4" s="673"/>
      <c r="H4" s="673"/>
      <c r="I4" s="673"/>
      <c r="J4" s="673"/>
      <c r="K4" s="663" t="s">
        <v>434</v>
      </c>
      <c r="L4" s="666"/>
      <c r="M4" s="653" t="s">
        <v>435</v>
      </c>
      <c r="N4" s="675"/>
      <c r="O4" s="185" t="s">
        <v>434</v>
      </c>
      <c r="P4" s="185" t="s">
        <v>436</v>
      </c>
    </row>
    <row r="5" spans="2:16" ht="45.75" customHeight="1">
      <c r="B5" s="653" t="s">
        <v>437</v>
      </c>
      <c r="C5" s="654"/>
      <c r="D5" s="655"/>
      <c r="E5" s="656" t="s">
        <v>635</v>
      </c>
      <c r="F5" s="657"/>
      <c r="G5" s="657"/>
      <c r="H5" s="657"/>
      <c r="I5" s="657"/>
      <c r="J5" s="657"/>
      <c r="K5" s="663">
        <v>901</v>
      </c>
      <c r="L5" s="666"/>
      <c r="M5" s="667">
        <v>1197</v>
      </c>
      <c r="N5" s="666"/>
      <c r="O5" s="286">
        <v>844</v>
      </c>
      <c r="P5" s="286">
        <v>869</v>
      </c>
    </row>
    <row r="6" spans="2:16" ht="10.5" customHeight="1">
      <c r="B6" s="199"/>
      <c r="C6" s="199"/>
      <c r="D6" s="200"/>
      <c r="E6" s="186"/>
      <c r="F6" s="186"/>
      <c r="G6" s="186"/>
      <c r="H6" s="186"/>
      <c r="I6" s="186"/>
      <c r="J6" s="186"/>
      <c r="K6" s="186"/>
      <c r="L6" s="186"/>
      <c r="M6" s="198"/>
      <c r="N6" s="198"/>
      <c r="O6" s="199"/>
      <c r="P6" s="199"/>
    </row>
    <row r="7" spans="2:16" ht="21.75" customHeight="1">
      <c r="B7" s="668" t="s">
        <v>438</v>
      </c>
      <c r="C7" s="668"/>
      <c r="D7" s="668"/>
      <c r="E7" s="665" t="s">
        <v>18</v>
      </c>
      <c r="F7" s="665"/>
      <c r="G7" s="665"/>
      <c r="H7" s="665"/>
      <c r="I7" s="665"/>
      <c r="J7" s="665"/>
      <c r="K7" s="665"/>
      <c r="L7" s="665"/>
      <c r="M7" s="665"/>
      <c r="N7" s="665"/>
      <c r="O7" s="108" t="s">
        <v>1</v>
      </c>
      <c r="P7" s="108" t="s">
        <v>439</v>
      </c>
    </row>
    <row r="8" spans="2:16" ht="34.5" customHeight="1">
      <c r="B8" s="653" t="s">
        <v>440</v>
      </c>
      <c r="C8" s="654"/>
      <c r="D8" s="655"/>
      <c r="E8" s="656" t="s">
        <v>441</v>
      </c>
      <c r="F8" s="657"/>
      <c r="G8" s="657"/>
      <c r="H8" s="657"/>
      <c r="I8" s="657"/>
      <c r="J8" s="657"/>
      <c r="K8" s="657"/>
      <c r="L8" s="657"/>
      <c r="M8" s="657"/>
      <c r="N8" s="658"/>
      <c r="O8" s="108">
        <v>2</v>
      </c>
      <c r="P8" s="108">
        <v>32</v>
      </c>
    </row>
    <row r="9" spans="2:16" ht="15" customHeight="1">
      <c r="B9" s="79"/>
      <c r="C9" s="79"/>
      <c r="D9" s="287"/>
      <c r="E9" s="78"/>
      <c r="F9" s="78"/>
      <c r="G9" s="78"/>
      <c r="H9" s="78"/>
      <c r="I9" s="78"/>
      <c r="J9" s="78"/>
      <c r="K9" s="78"/>
      <c r="L9" s="78"/>
      <c r="M9" s="78"/>
      <c r="N9" s="78"/>
      <c r="O9" s="74"/>
      <c r="P9" s="74"/>
    </row>
    <row r="10" spans="1:18" ht="31.5" customHeight="1">
      <c r="A10" s="659" t="s">
        <v>442</v>
      </c>
      <c r="B10" s="659"/>
      <c r="C10" s="659"/>
      <c r="D10" s="659"/>
      <c r="E10" s="659"/>
      <c r="F10" s="659"/>
      <c r="G10" s="659"/>
      <c r="H10" s="659"/>
      <c r="I10" s="659"/>
      <c r="J10" s="659"/>
      <c r="K10" s="659"/>
      <c r="L10" s="659"/>
      <c r="M10" s="659"/>
      <c r="N10" s="659"/>
      <c r="O10" s="659"/>
      <c r="P10" s="72"/>
      <c r="Q10" s="72"/>
      <c r="R10" s="72"/>
    </row>
    <row r="11" spans="1:18" ht="43.5" customHeight="1">
      <c r="A11" s="660" t="s">
        <v>331</v>
      </c>
      <c r="B11" s="660"/>
      <c r="C11" s="660"/>
      <c r="D11" s="660"/>
      <c r="E11" s="660"/>
      <c r="F11" s="660"/>
      <c r="G11" s="660"/>
      <c r="H11" s="660"/>
      <c r="I11" s="660"/>
      <c r="J11" s="660"/>
      <c r="K11" s="660"/>
      <c r="L11" s="660"/>
      <c r="M11" s="660"/>
      <c r="N11" s="660"/>
      <c r="O11" s="660"/>
      <c r="P11" s="660"/>
      <c r="Q11" s="660"/>
      <c r="R11" s="70"/>
    </row>
    <row r="12" spans="1:18" ht="18" customHeight="1">
      <c r="A12" s="76" t="s">
        <v>443</v>
      </c>
      <c r="B12" s="76"/>
      <c r="C12" s="76"/>
      <c r="D12" s="76"/>
      <c r="E12" s="76"/>
      <c r="F12" s="76"/>
      <c r="G12" s="76"/>
      <c r="H12" s="76"/>
      <c r="I12" s="76"/>
      <c r="J12" s="76"/>
      <c r="K12" s="76"/>
      <c r="L12" s="76"/>
      <c r="M12" s="107"/>
      <c r="N12" s="74"/>
      <c r="O12" s="661"/>
      <c r="P12" s="662"/>
      <c r="Q12" s="662"/>
      <c r="R12" s="74"/>
    </row>
    <row r="13" spans="1:16" ht="22.5" customHeight="1">
      <c r="A13" s="77"/>
      <c r="B13" s="663" t="s">
        <v>319</v>
      </c>
      <c r="C13" s="630"/>
      <c r="D13" s="664"/>
      <c r="E13" s="665" t="s">
        <v>18</v>
      </c>
      <c r="F13" s="665"/>
      <c r="G13" s="665"/>
      <c r="H13" s="665"/>
      <c r="I13" s="665"/>
      <c r="J13" s="665"/>
      <c r="K13" s="665"/>
      <c r="L13" s="665"/>
      <c r="M13" s="665"/>
      <c r="N13" s="665"/>
      <c r="O13" s="108" t="s">
        <v>320</v>
      </c>
      <c r="P13" s="108" t="s">
        <v>209</v>
      </c>
    </row>
    <row r="14" spans="1:19" ht="31.5" customHeight="1">
      <c r="A14" s="70"/>
      <c r="B14" s="642" t="s">
        <v>208</v>
      </c>
      <c r="C14" s="643"/>
      <c r="D14" s="644"/>
      <c r="E14" s="645" t="s">
        <v>321</v>
      </c>
      <c r="F14" s="645"/>
      <c r="G14" s="645"/>
      <c r="H14" s="645"/>
      <c r="I14" s="645"/>
      <c r="J14" s="645"/>
      <c r="K14" s="645"/>
      <c r="L14" s="645"/>
      <c r="M14" s="645"/>
      <c r="N14" s="645"/>
      <c r="O14" s="288">
        <v>32</v>
      </c>
      <c r="P14" s="288">
        <v>519</v>
      </c>
      <c r="Q14" s="77"/>
      <c r="R14" s="77"/>
      <c r="S14" s="74"/>
    </row>
    <row r="15" spans="1:19" ht="31.5" customHeight="1">
      <c r="A15" s="70"/>
      <c r="B15" s="646" t="s">
        <v>170</v>
      </c>
      <c r="C15" s="204" t="s">
        <v>444</v>
      </c>
      <c r="D15" s="279"/>
      <c r="E15" s="649" t="s">
        <v>445</v>
      </c>
      <c r="F15" s="649"/>
      <c r="G15" s="649"/>
      <c r="H15" s="649"/>
      <c r="I15" s="649"/>
      <c r="J15" s="649"/>
      <c r="K15" s="649"/>
      <c r="L15" s="649"/>
      <c r="M15" s="649"/>
      <c r="N15" s="649"/>
      <c r="O15" s="278">
        <v>10</v>
      </c>
      <c r="P15" s="289">
        <v>253</v>
      </c>
      <c r="Q15" s="77"/>
      <c r="R15" s="77"/>
      <c r="S15" s="74"/>
    </row>
    <row r="16" spans="1:16" ht="31.5" customHeight="1">
      <c r="A16" s="70"/>
      <c r="B16" s="647"/>
      <c r="C16" s="650" t="s">
        <v>446</v>
      </c>
      <c r="D16" s="651"/>
      <c r="E16" s="652" t="s">
        <v>322</v>
      </c>
      <c r="F16" s="652"/>
      <c r="G16" s="652"/>
      <c r="H16" s="652"/>
      <c r="I16" s="652"/>
      <c r="J16" s="652"/>
      <c r="K16" s="652"/>
      <c r="L16" s="652"/>
      <c r="M16" s="652"/>
      <c r="N16" s="652"/>
      <c r="O16" s="290" t="s">
        <v>482</v>
      </c>
      <c r="P16" s="290" t="s">
        <v>483</v>
      </c>
    </row>
    <row r="17" spans="1:16" ht="31.5" customHeight="1">
      <c r="A17" s="70"/>
      <c r="B17" s="648"/>
      <c r="C17" s="205" t="s">
        <v>447</v>
      </c>
      <c r="D17" s="205"/>
      <c r="E17" s="206" t="s">
        <v>448</v>
      </c>
      <c r="F17" s="205"/>
      <c r="G17" s="205"/>
      <c r="H17" s="205"/>
      <c r="I17" s="205"/>
      <c r="J17" s="205"/>
      <c r="K17" s="205"/>
      <c r="L17" s="205"/>
      <c r="M17" s="205"/>
      <c r="N17" s="207"/>
      <c r="O17" s="291" t="s">
        <v>484</v>
      </c>
      <c r="P17" s="291" t="s">
        <v>485</v>
      </c>
    </row>
    <row r="18" spans="1:18" ht="14.25" customHeight="1">
      <c r="A18" s="70"/>
      <c r="B18" s="78"/>
      <c r="C18" s="78"/>
      <c r="D18" s="103"/>
      <c r="E18" s="103"/>
      <c r="F18" s="103"/>
      <c r="G18" s="103"/>
      <c r="H18" s="103"/>
      <c r="I18" s="103"/>
      <c r="J18" s="103"/>
      <c r="K18" s="103"/>
      <c r="L18" s="103"/>
      <c r="M18" s="103"/>
      <c r="N18" s="103"/>
      <c r="O18" s="103"/>
      <c r="P18" s="103"/>
      <c r="Q18" s="78"/>
      <c r="R18" s="78"/>
    </row>
    <row r="19" spans="1:10" s="109" customFormat="1" ht="22.5" customHeight="1">
      <c r="A19" s="101" t="s">
        <v>449</v>
      </c>
      <c r="B19" s="101"/>
      <c r="C19" s="101"/>
      <c r="D19" s="101"/>
      <c r="E19" s="101"/>
      <c r="F19" s="101"/>
      <c r="G19" s="101"/>
      <c r="H19" s="101"/>
      <c r="I19" s="101"/>
      <c r="J19" s="101"/>
    </row>
    <row r="20" spans="1:10" s="110" customFormat="1" ht="20.25" customHeight="1">
      <c r="A20" s="74" t="s">
        <v>323</v>
      </c>
      <c r="B20" s="74"/>
      <c r="C20" s="74"/>
      <c r="D20" s="74"/>
      <c r="E20" s="74"/>
      <c r="F20" s="74"/>
      <c r="G20" s="74"/>
      <c r="H20" s="74"/>
      <c r="I20" s="74"/>
      <c r="J20" s="74"/>
    </row>
    <row r="21" spans="1:10" s="110" customFormat="1" ht="19.5" customHeight="1">
      <c r="A21" s="74" t="s">
        <v>450</v>
      </c>
      <c r="B21" s="74"/>
      <c r="C21" s="74"/>
      <c r="D21" s="74"/>
      <c r="E21" s="74"/>
      <c r="F21" s="74"/>
      <c r="G21" s="74"/>
      <c r="H21" s="74"/>
      <c r="I21" s="74"/>
      <c r="J21" s="74"/>
    </row>
    <row r="22" spans="1:16" ht="14.25" customHeight="1">
      <c r="A22" s="72"/>
      <c r="B22" s="76"/>
      <c r="C22" s="76"/>
      <c r="D22" s="76"/>
      <c r="E22" s="76"/>
      <c r="F22" s="76"/>
      <c r="G22" s="76"/>
      <c r="H22" s="76"/>
      <c r="I22" s="76"/>
      <c r="J22" s="76"/>
      <c r="K22" s="76"/>
      <c r="L22" s="76"/>
      <c r="M22" s="76"/>
      <c r="N22" s="76"/>
      <c r="O22" s="76"/>
      <c r="P22" s="72"/>
    </row>
    <row r="23" spans="1:22" ht="24" customHeight="1">
      <c r="A23" s="101" t="s">
        <v>451</v>
      </c>
      <c r="B23" s="101"/>
      <c r="C23" s="101"/>
      <c r="D23" s="101"/>
      <c r="E23" s="101"/>
      <c r="F23" s="101"/>
      <c r="G23" s="101"/>
      <c r="H23" s="101"/>
      <c r="I23" s="101"/>
      <c r="J23" s="101"/>
      <c r="K23" s="101"/>
      <c r="L23" s="101"/>
      <c r="M23" s="101"/>
      <c r="N23" s="101"/>
      <c r="O23" s="101"/>
      <c r="P23" s="79"/>
      <c r="Q23" s="79"/>
      <c r="R23" s="79"/>
      <c r="S23" s="79"/>
      <c r="T23" s="81"/>
      <c r="U23" s="81"/>
      <c r="V23" s="81"/>
    </row>
    <row r="24" spans="2:19" ht="48" customHeight="1">
      <c r="B24" s="516" t="s">
        <v>324</v>
      </c>
      <c r="C24" s="516"/>
      <c r="D24" s="516"/>
      <c r="E24" s="516"/>
      <c r="F24" s="516"/>
      <c r="G24" s="516"/>
      <c r="H24" s="516"/>
      <c r="I24" s="516"/>
      <c r="J24" s="516"/>
      <c r="K24" s="516"/>
      <c r="L24" s="516"/>
      <c r="M24" s="516"/>
      <c r="N24" s="516"/>
      <c r="O24" s="516"/>
      <c r="P24" s="79"/>
      <c r="Q24" s="79"/>
      <c r="R24" s="79"/>
      <c r="S24" s="79"/>
    </row>
    <row r="25" spans="1:18" ht="26.25" customHeight="1">
      <c r="A25" s="72"/>
      <c r="B25" s="627" t="s">
        <v>5</v>
      </c>
      <c r="C25" s="628"/>
      <c r="D25" s="629" t="s">
        <v>17</v>
      </c>
      <c r="E25" s="630"/>
      <c r="F25" s="630"/>
      <c r="G25" s="630"/>
      <c r="H25" s="630"/>
      <c r="I25" s="630"/>
      <c r="J25" s="630"/>
      <c r="K25" s="631"/>
      <c r="L25" s="632" t="s">
        <v>16</v>
      </c>
      <c r="M25" s="633"/>
      <c r="N25" s="634" t="s">
        <v>258</v>
      </c>
      <c r="O25" s="635"/>
      <c r="P25" s="72"/>
      <c r="Q25" s="72"/>
      <c r="R25" s="72"/>
    </row>
    <row r="26" spans="1:18" ht="28.5" customHeight="1">
      <c r="A26" s="80"/>
      <c r="B26" s="104" t="s">
        <v>12</v>
      </c>
      <c r="C26" s="201"/>
      <c r="D26" s="636" t="s">
        <v>347</v>
      </c>
      <c r="E26" s="637"/>
      <c r="F26" s="637"/>
      <c r="G26" s="637"/>
      <c r="H26" s="637"/>
      <c r="I26" s="637"/>
      <c r="J26" s="637"/>
      <c r="K26" s="638"/>
      <c r="L26" s="639">
        <v>2</v>
      </c>
      <c r="M26" s="640"/>
      <c r="N26" s="639" t="s">
        <v>348</v>
      </c>
      <c r="O26" s="641"/>
      <c r="P26" s="77"/>
      <c r="Q26" s="77"/>
      <c r="R26" s="77"/>
    </row>
    <row r="27" spans="1:18" ht="28.5" customHeight="1">
      <c r="A27" s="80"/>
      <c r="B27" s="105" t="s">
        <v>11</v>
      </c>
      <c r="C27" s="202"/>
      <c r="D27" s="615" t="s">
        <v>349</v>
      </c>
      <c r="E27" s="616"/>
      <c r="F27" s="616"/>
      <c r="G27" s="616"/>
      <c r="H27" s="616"/>
      <c r="I27" s="616"/>
      <c r="J27" s="616"/>
      <c r="K27" s="617"/>
      <c r="L27" s="613">
        <v>4</v>
      </c>
      <c r="M27" s="614"/>
      <c r="N27" s="613" t="s">
        <v>348</v>
      </c>
      <c r="O27" s="623"/>
      <c r="P27" s="75"/>
      <c r="Q27" s="624"/>
      <c r="R27" s="624"/>
    </row>
    <row r="28" spans="1:18" ht="28.5" customHeight="1">
      <c r="A28" s="80"/>
      <c r="B28" s="105" t="s">
        <v>13</v>
      </c>
      <c r="C28" s="202"/>
      <c r="D28" s="615" t="s">
        <v>350</v>
      </c>
      <c r="E28" s="616"/>
      <c r="F28" s="616"/>
      <c r="G28" s="616"/>
      <c r="H28" s="616"/>
      <c r="I28" s="616"/>
      <c r="J28" s="616"/>
      <c r="K28" s="617"/>
      <c r="L28" s="613">
        <v>3</v>
      </c>
      <c r="M28" s="614"/>
      <c r="N28" s="625" t="s">
        <v>348</v>
      </c>
      <c r="O28" s="626"/>
      <c r="P28" s="77"/>
      <c r="Q28" s="601"/>
      <c r="R28" s="601"/>
    </row>
    <row r="29" spans="1:18" ht="28.5" customHeight="1">
      <c r="A29" s="80"/>
      <c r="B29" s="105" t="s">
        <v>14</v>
      </c>
      <c r="C29" s="202"/>
      <c r="D29" s="620" t="s">
        <v>351</v>
      </c>
      <c r="E29" s="621"/>
      <c r="F29" s="621"/>
      <c r="G29" s="621"/>
      <c r="H29" s="621"/>
      <c r="I29" s="621"/>
      <c r="J29" s="621"/>
      <c r="K29" s="622"/>
      <c r="L29" s="613">
        <v>9</v>
      </c>
      <c r="M29" s="614"/>
      <c r="N29" s="618">
        <v>2</v>
      </c>
      <c r="O29" s="619"/>
      <c r="P29" s="77"/>
      <c r="Q29" s="601"/>
      <c r="R29" s="601"/>
    </row>
    <row r="30" spans="1:18" ht="28.5" customHeight="1">
      <c r="A30" s="80"/>
      <c r="B30" s="105" t="s">
        <v>15</v>
      </c>
      <c r="C30" s="202"/>
      <c r="D30" s="620" t="s">
        <v>352</v>
      </c>
      <c r="E30" s="621"/>
      <c r="F30" s="621"/>
      <c r="G30" s="621"/>
      <c r="H30" s="621"/>
      <c r="I30" s="621"/>
      <c r="J30" s="621"/>
      <c r="K30" s="622"/>
      <c r="L30" s="613">
        <v>9</v>
      </c>
      <c r="M30" s="614"/>
      <c r="N30" s="618">
        <v>6</v>
      </c>
      <c r="O30" s="619"/>
      <c r="P30" s="77"/>
      <c r="Q30" s="601"/>
      <c r="R30" s="601"/>
    </row>
    <row r="31" spans="1:18" ht="28.5" customHeight="1">
      <c r="A31" s="80"/>
      <c r="B31" s="105" t="s">
        <v>21</v>
      </c>
      <c r="C31" s="202"/>
      <c r="D31" s="615" t="s">
        <v>22</v>
      </c>
      <c r="E31" s="616"/>
      <c r="F31" s="616"/>
      <c r="G31" s="616"/>
      <c r="H31" s="616"/>
      <c r="I31" s="616"/>
      <c r="J31" s="616"/>
      <c r="K31" s="617"/>
      <c r="L31" s="613">
        <v>8</v>
      </c>
      <c r="M31" s="614"/>
      <c r="N31" s="618">
        <v>18</v>
      </c>
      <c r="O31" s="619"/>
      <c r="P31" s="77"/>
      <c r="Q31" s="601"/>
      <c r="R31" s="601"/>
    </row>
    <row r="32" spans="1:18" ht="28.5" customHeight="1">
      <c r="A32" s="80"/>
      <c r="B32" s="105" t="s">
        <v>24</v>
      </c>
      <c r="C32" s="202"/>
      <c r="D32" s="98" t="s">
        <v>25</v>
      </c>
      <c r="E32" s="99"/>
      <c r="F32" s="99"/>
      <c r="G32" s="99"/>
      <c r="H32" s="99"/>
      <c r="I32" s="99"/>
      <c r="J32" s="99"/>
      <c r="K32" s="100"/>
      <c r="L32" s="592">
        <v>6</v>
      </c>
      <c r="M32" s="594"/>
      <c r="N32" s="607">
        <v>27</v>
      </c>
      <c r="O32" s="608"/>
      <c r="P32" s="77"/>
      <c r="Q32" s="601"/>
      <c r="R32" s="601"/>
    </row>
    <row r="33" spans="1:18" ht="28.5" customHeight="1">
      <c r="A33" s="80"/>
      <c r="B33" s="105" t="s">
        <v>141</v>
      </c>
      <c r="C33" s="202"/>
      <c r="D33" s="98" t="s">
        <v>142</v>
      </c>
      <c r="E33" s="99"/>
      <c r="F33" s="99"/>
      <c r="G33" s="99"/>
      <c r="H33" s="99"/>
      <c r="I33" s="99"/>
      <c r="J33" s="99"/>
      <c r="K33" s="100"/>
      <c r="L33" s="592">
        <v>4</v>
      </c>
      <c r="M33" s="594"/>
      <c r="N33" s="607">
        <v>35</v>
      </c>
      <c r="O33" s="608"/>
      <c r="P33" s="77"/>
      <c r="Q33" s="601"/>
      <c r="R33" s="601"/>
    </row>
    <row r="34" spans="1:18" ht="28.5" customHeight="1">
      <c r="A34" s="80"/>
      <c r="B34" s="106" t="s">
        <v>162</v>
      </c>
      <c r="C34" s="203"/>
      <c r="D34" s="98" t="s">
        <v>163</v>
      </c>
      <c r="E34" s="99"/>
      <c r="F34" s="99"/>
      <c r="G34" s="99"/>
      <c r="H34" s="99"/>
      <c r="I34" s="99"/>
      <c r="J34" s="99"/>
      <c r="K34" s="100"/>
      <c r="L34" s="592">
        <v>2</v>
      </c>
      <c r="M34" s="594"/>
      <c r="N34" s="607">
        <v>41</v>
      </c>
      <c r="O34" s="608"/>
      <c r="P34" s="74"/>
      <c r="Q34" s="601"/>
      <c r="R34" s="601"/>
    </row>
    <row r="35" spans="1:18" ht="28.5" customHeight="1">
      <c r="A35" s="80"/>
      <c r="B35" s="106" t="s">
        <v>193</v>
      </c>
      <c r="C35" s="203"/>
      <c r="D35" s="98" t="s">
        <v>194</v>
      </c>
      <c r="E35" s="99"/>
      <c r="F35" s="99"/>
      <c r="G35" s="99"/>
      <c r="H35" s="99"/>
      <c r="I35" s="99"/>
      <c r="J35" s="99"/>
      <c r="K35" s="100"/>
      <c r="L35" s="605">
        <v>2</v>
      </c>
      <c r="M35" s="606"/>
      <c r="N35" s="607">
        <v>45</v>
      </c>
      <c r="O35" s="608"/>
      <c r="P35" s="74"/>
      <c r="Q35" s="601"/>
      <c r="R35" s="601"/>
    </row>
    <row r="36" spans="1:18" ht="28.5" customHeight="1">
      <c r="A36" s="80"/>
      <c r="B36" s="106" t="s">
        <v>353</v>
      </c>
      <c r="C36" s="203"/>
      <c r="D36" s="84" t="s">
        <v>354</v>
      </c>
      <c r="E36" s="85"/>
      <c r="F36" s="85"/>
      <c r="G36" s="85"/>
      <c r="H36" s="85"/>
      <c r="I36" s="85"/>
      <c r="J36" s="85"/>
      <c r="K36" s="86"/>
      <c r="L36" s="609" t="s">
        <v>348</v>
      </c>
      <c r="M36" s="610"/>
      <c r="N36" s="611">
        <v>47</v>
      </c>
      <c r="O36" s="612"/>
      <c r="P36" s="74"/>
      <c r="Q36" s="79"/>
      <c r="R36" s="79"/>
    </row>
    <row r="37" spans="1:18" ht="28.5" customHeight="1">
      <c r="A37" s="80"/>
      <c r="B37" s="106" t="s">
        <v>257</v>
      </c>
      <c r="C37" s="203"/>
      <c r="D37" s="84" t="s">
        <v>354</v>
      </c>
      <c r="E37" s="85"/>
      <c r="F37" s="85"/>
      <c r="G37" s="85"/>
      <c r="H37" s="85"/>
      <c r="I37" s="85"/>
      <c r="J37" s="85"/>
      <c r="K37" s="86"/>
      <c r="L37" s="613" t="s">
        <v>348</v>
      </c>
      <c r="M37" s="614"/>
      <c r="N37" s="611">
        <v>49</v>
      </c>
      <c r="O37" s="612"/>
      <c r="P37" s="74"/>
      <c r="Q37" s="79"/>
      <c r="R37" s="79"/>
    </row>
    <row r="38" spans="1:18" ht="28.5" customHeight="1">
      <c r="A38" s="80"/>
      <c r="B38" s="106" t="s">
        <v>318</v>
      </c>
      <c r="C38" s="203"/>
      <c r="D38" s="84" t="s">
        <v>259</v>
      </c>
      <c r="E38" s="85"/>
      <c r="F38" s="85"/>
      <c r="G38" s="85"/>
      <c r="H38" s="85"/>
      <c r="I38" s="85"/>
      <c r="J38" s="85"/>
      <c r="K38" s="86"/>
      <c r="L38" s="590" t="s">
        <v>348</v>
      </c>
      <c r="M38" s="591"/>
      <c r="N38" s="592">
        <v>49</v>
      </c>
      <c r="O38" s="593"/>
      <c r="P38" s="74"/>
      <c r="Q38" s="79"/>
      <c r="R38" s="79"/>
    </row>
    <row r="39" spans="1:18" ht="28.5" customHeight="1">
      <c r="A39" s="82"/>
      <c r="B39" s="106" t="s">
        <v>355</v>
      </c>
      <c r="C39" s="240"/>
      <c r="D39" s="98" t="s">
        <v>356</v>
      </c>
      <c r="E39" s="99"/>
      <c r="F39" s="99"/>
      <c r="G39" s="99"/>
      <c r="H39" s="99"/>
      <c r="I39" s="99"/>
      <c r="J39" s="99"/>
      <c r="K39" s="100"/>
      <c r="L39" s="592">
        <v>2</v>
      </c>
      <c r="M39" s="594"/>
      <c r="N39" s="592">
        <v>49</v>
      </c>
      <c r="O39" s="593"/>
      <c r="P39" s="74"/>
      <c r="Q39" s="601"/>
      <c r="R39" s="601"/>
    </row>
    <row r="40" spans="1:18" ht="28.5" customHeight="1">
      <c r="A40" s="82"/>
      <c r="B40" s="105" t="s">
        <v>360</v>
      </c>
      <c r="C40" s="202"/>
      <c r="D40" s="98" t="s">
        <v>259</v>
      </c>
      <c r="E40" s="99"/>
      <c r="F40" s="99"/>
      <c r="G40" s="99"/>
      <c r="H40" s="99"/>
      <c r="I40" s="99"/>
      <c r="J40" s="99"/>
      <c r="K40" s="100"/>
      <c r="L40" s="602" t="s">
        <v>348</v>
      </c>
      <c r="M40" s="602"/>
      <c r="N40" s="603">
        <v>51</v>
      </c>
      <c r="O40" s="604"/>
      <c r="P40" s="74"/>
      <c r="Q40" s="601"/>
      <c r="R40" s="601"/>
    </row>
    <row r="41" spans="1:18" ht="28.5" customHeight="1">
      <c r="A41" s="83"/>
      <c r="B41" s="255" t="s">
        <v>369</v>
      </c>
      <c r="C41" s="208"/>
      <c r="D41" s="292" t="s">
        <v>490</v>
      </c>
      <c r="E41" s="256"/>
      <c r="F41" s="256"/>
      <c r="G41" s="256"/>
      <c r="H41" s="256"/>
      <c r="I41" s="256"/>
      <c r="J41" s="256"/>
      <c r="K41" s="293"/>
      <c r="L41" s="586">
        <v>2</v>
      </c>
      <c r="M41" s="586"/>
      <c r="N41" s="587">
        <v>51</v>
      </c>
      <c r="O41" s="588"/>
      <c r="P41" s="74"/>
      <c r="Q41" s="79"/>
      <c r="R41" s="79"/>
    </row>
    <row r="42" spans="1:18" ht="28.5" customHeight="1">
      <c r="A42" s="83"/>
      <c r="B42" s="255" t="s">
        <v>481</v>
      </c>
      <c r="C42" s="208"/>
      <c r="D42" s="598" t="s">
        <v>491</v>
      </c>
      <c r="E42" s="599"/>
      <c r="F42" s="599"/>
      <c r="G42" s="599"/>
      <c r="H42" s="599"/>
      <c r="I42" s="599"/>
      <c r="J42" s="599"/>
      <c r="K42" s="600"/>
      <c r="L42" s="595" t="s">
        <v>492</v>
      </c>
      <c r="M42" s="595"/>
      <c r="N42" s="596">
        <v>53</v>
      </c>
      <c r="O42" s="597"/>
      <c r="P42" s="74"/>
      <c r="Q42" s="79"/>
      <c r="R42" s="79"/>
    </row>
    <row r="43" spans="1:18" ht="28.5" customHeight="1">
      <c r="A43" s="83"/>
      <c r="B43" s="589" t="s">
        <v>325</v>
      </c>
      <c r="C43" s="589"/>
      <c r="D43" s="589"/>
      <c r="E43" s="589"/>
      <c r="F43" s="589"/>
      <c r="G43" s="589"/>
      <c r="H43" s="589"/>
      <c r="I43" s="589"/>
      <c r="J43" s="589"/>
      <c r="K43" s="589"/>
      <c r="L43" s="589"/>
      <c r="M43" s="589"/>
      <c r="N43" s="589"/>
      <c r="O43" s="589"/>
      <c r="P43" s="281"/>
      <c r="Q43" s="281"/>
      <c r="R43" s="79"/>
    </row>
    <row r="44" spans="1:18" ht="22.5" customHeight="1">
      <c r="A44" s="83"/>
      <c r="B44" s="281"/>
      <c r="C44" s="281"/>
      <c r="D44" s="281"/>
      <c r="E44" s="281"/>
      <c r="F44" s="281"/>
      <c r="G44" s="281"/>
      <c r="H44" s="281"/>
      <c r="I44" s="281"/>
      <c r="J44" s="281"/>
      <c r="K44" s="281"/>
      <c r="L44" s="281"/>
      <c r="M44" s="281"/>
      <c r="N44" s="281"/>
      <c r="O44" s="281"/>
      <c r="P44" s="74"/>
      <c r="Q44" s="79"/>
      <c r="R44" s="79"/>
    </row>
  </sheetData>
  <sheetProtection/>
  <mergeCells count="85">
    <mergeCell ref="A1:O1"/>
    <mergeCell ref="A2:Q2"/>
    <mergeCell ref="B3:D4"/>
    <mergeCell ref="E3:J4"/>
    <mergeCell ref="K3:N3"/>
    <mergeCell ref="O3:P3"/>
    <mergeCell ref="K4:L4"/>
    <mergeCell ref="M4:N4"/>
    <mergeCell ref="B5:D5"/>
    <mergeCell ref="E5:J5"/>
    <mergeCell ref="K5:L5"/>
    <mergeCell ref="M5:N5"/>
    <mergeCell ref="B7:D7"/>
    <mergeCell ref="E7:N7"/>
    <mergeCell ref="B8:D8"/>
    <mergeCell ref="E8:N8"/>
    <mergeCell ref="A10:O10"/>
    <mergeCell ref="A11:Q11"/>
    <mergeCell ref="O12:Q12"/>
    <mergeCell ref="B13:D13"/>
    <mergeCell ref="E13:N13"/>
    <mergeCell ref="B14:D14"/>
    <mergeCell ref="E14:N14"/>
    <mergeCell ref="B15:B17"/>
    <mergeCell ref="E15:N15"/>
    <mergeCell ref="C16:D16"/>
    <mergeCell ref="E16:N16"/>
    <mergeCell ref="B24:O24"/>
    <mergeCell ref="B25:C25"/>
    <mergeCell ref="D25:K25"/>
    <mergeCell ref="L25:M25"/>
    <mergeCell ref="N25:O25"/>
    <mergeCell ref="D26:K26"/>
    <mergeCell ref="L26:M26"/>
    <mergeCell ref="N26:O26"/>
    <mergeCell ref="D27:K27"/>
    <mergeCell ref="L27:M27"/>
    <mergeCell ref="N27:O27"/>
    <mergeCell ref="Q27:R27"/>
    <mergeCell ref="D28:K28"/>
    <mergeCell ref="L28:M28"/>
    <mergeCell ref="N28:O28"/>
    <mergeCell ref="Q28:R28"/>
    <mergeCell ref="D29:K29"/>
    <mergeCell ref="L29:M29"/>
    <mergeCell ref="N29:O29"/>
    <mergeCell ref="Q29:R29"/>
    <mergeCell ref="D30:K30"/>
    <mergeCell ref="L30:M30"/>
    <mergeCell ref="N30:O30"/>
    <mergeCell ref="Q30:R30"/>
    <mergeCell ref="D31:K31"/>
    <mergeCell ref="L31:M31"/>
    <mergeCell ref="N31:O31"/>
    <mergeCell ref="Q31:R31"/>
    <mergeCell ref="L32:M32"/>
    <mergeCell ref="N32:O32"/>
    <mergeCell ref="Q32:R32"/>
    <mergeCell ref="N37:O37"/>
    <mergeCell ref="L33:M33"/>
    <mergeCell ref="N33:O33"/>
    <mergeCell ref="Q33:R33"/>
    <mergeCell ref="L34:M34"/>
    <mergeCell ref="N34:O34"/>
    <mergeCell ref="Q34:R34"/>
    <mergeCell ref="Q39:R39"/>
    <mergeCell ref="L40:M40"/>
    <mergeCell ref="N40:O40"/>
    <mergeCell ref="Q40:R40"/>
    <mergeCell ref="L35:M35"/>
    <mergeCell ref="N35:O35"/>
    <mergeCell ref="Q35:R35"/>
    <mergeCell ref="L36:M36"/>
    <mergeCell ref="N36:O36"/>
    <mergeCell ref="L37:M37"/>
    <mergeCell ref="L41:M41"/>
    <mergeCell ref="N41:O41"/>
    <mergeCell ref="B43:O43"/>
    <mergeCell ref="L38:M38"/>
    <mergeCell ref="N38:O38"/>
    <mergeCell ref="L39:M39"/>
    <mergeCell ref="N39:O39"/>
    <mergeCell ref="L42:M42"/>
    <mergeCell ref="N42:O42"/>
    <mergeCell ref="D42:K42"/>
  </mergeCells>
  <printOptions/>
  <pageMargins left="0.7086614173228347" right="0.7086614173228347" top="0.7480314960629921" bottom="0.7480314960629921" header="0.31496062992125984" footer="0.5118110236220472"/>
  <pageSetup firstPageNumber="73" useFirstPageNumber="1" horizontalDpi="600" verticalDpi="600" orientation="portrait" paperSize="9" scale="68" r:id="rId1"/>
  <headerFooter>
    <oddFooter>&amp;C&amp;P</oddFooter>
  </headerFooter>
  <colBreaks count="1" manualBreakCount="1">
    <brk id="17" max="65535" man="1"/>
  </colBreaks>
</worksheet>
</file>

<file path=xl/worksheets/sheet20.xml><?xml version="1.0" encoding="utf-8"?>
<worksheet xmlns="http://schemas.openxmlformats.org/spreadsheetml/2006/main" xmlns:r="http://schemas.openxmlformats.org/officeDocument/2006/relationships">
  <dimension ref="A1:L23"/>
  <sheetViews>
    <sheetView showGridLines="0" view="pageBreakPreview" zoomScaleNormal="115" zoomScaleSheetLayoutView="100" zoomScalePageLayoutView="0" workbookViewId="0" topLeftCell="A7">
      <selection activeCell="P10" sqref="P10"/>
    </sheetView>
  </sheetViews>
  <sheetFormatPr defaultColWidth="9.00390625" defaultRowHeight="15" customHeight="1"/>
  <cols>
    <col min="1" max="1" width="1.625" style="9" customWidth="1"/>
    <col min="2" max="2" width="13.625" style="9" customWidth="1"/>
    <col min="3" max="11" width="7.125" style="9" customWidth="1"/>
    <col min="12" max="12" width="8.875" style="9" customWidth="1"/>
    <col min="13" max="15" width="6.625" style="9" customWidth="1"/>
    <col min="16" max="16" width="7.625" style="9" customWidth="1"/>
    <col min="17" max="16384" width="9.00390625" style="9" customWidth="1"/>
  </cols>
  <sheetData>
    <row r="1" spans="1:12" s="1" customFormat="1" ht="19.5" customHeight="1">
      <c r="A1" s="659" t="s">
        <v>412</v>
      </c>
      <c r="B1" s="659"/>
      <c r="C1" s="659"/>
      <c r="D1" s="659"/>
      <c r="E1" s="659"/>
      <c r="F1" s="659"/>
      <c r="G1" s="659"/>
      <c r="H1" s="659"/>
      <c r="I1" s="659"/>
      <c r="J1" s="659"/>
      <c r="K1" s="659"/>
      <c r="L1" s="659"/>
    </row>
    <row r="2" spans="1:12" s="1" customFormat="1" ht="65.25" customHeight="1">
      <c r="A2" s="576" t="s">
        <v>472</v>
      </c>
      <c r="B2" s="576"/>
      <c r="C2" s="576"/>
      <c r="D2" s="576"/>
      <c r="E2" s="576"/>
      <c r="F2" s="576"/>
      <c r="G2" s="576"/>
      <c r="H2" s="576"/>
      <c r="I2" s="576"/>
      <c r="J2" s="576"/>
      <c r="K2" s="576"/>
      <c r="L2" s="576"/>
    </row>
    <row r="3" spans="1:12" s="1" customFormat="1" ht="18.75" customHeight="1">
      <c r="A3" s="76"/>
      <c r="B3" s="4"/>
      <c r="C3" s="7"/>
      <c r="D3" s="7"/>
      <c r="E3" s="7"/>
      <c r="F3" s="7"/>
      <c r="G3" s="7"/>
      <c r="H3" s="7"/>
      <c r="I3" s="7"/>
      <c r="J3" s="7"/>
      <c r="K3" s="7"/>
      <c r="L3" s="96" t="s">
        <v>499</v>
      </c>
    </row>
    <row r="4" spans="1:12" s="3" customFormat="1" ht="24" customHeight="1">
      <c r="A4" s="74"/>
      <c r="B4" s="233" t="s">
        <v>500</v>
      </c>
      <c r="C4" s="1021">
        <v>42797</v>
      </c>
      <c r="D4" s="1022"/>
      <c r="E4" s="1022"/>
      <c r="F4" s="234"/>
      <c r="G4" s="1023" t="s">
        <v>309</v>
      </c>
      <c r="H4" s="1024"/>
      <c r="I4" s="1025" t="s">
        <v>501</v>
      </c>
      <c r="J4" s="1026"/>
      <c r="K4" s="1026"/>
      <c r="L4" s="1027"/>
    </row>
    <row r="5" spans="1:12" s="3" customFormat="1" ht="24" customHeight="1">
      <c r="A5" s="74"/>
      <c r="B5" s="235" t="s">
        <v>502</v>
      </c>
      <c r="C5" s="1028" t="s">
        <v>503</v>
      </c>
      <c r="D5" s="1028"/>
      <c r="E5" s="1028"/>
      <c r="F5" s="1028"/>
      <c r="G5" s="1029"/>
      <c r="H5" s="1028"/>
      <c r="I5" s="1028"/>
      <c r="J5" s="1028"/>
      <c r="K5" s="1028"/>
      <c r="L5" s="1028"/>
    </row>
    <row r="6" spans="1:12" s="1" customFormat="1" ht="24" customHeight="1">
      <c r="A6" s="74"/>
      <c r="B6" s="236" t="s">
        <v>332</v>
      </c>
      <c r="C6" s="1020" t="s">
        <v>504</v>
      </c>
      <c r="D6" s="1020"/>
      <c r="E6" s="1020"/>
      <c r="F6" s="1020"/>
      <c r="G6" s="1020"/>
      <c r="H6" s="1020"/>
      <c r="I6" s="1020"/>
      <c r="J6" s="1020"/>
      <c r="K6" s="1020"/>
      <c r="L6" s="1020"/>
    </row>
    <row r="7" spans="1:12" s="3" customFormat="1" ht="18.75" customHeight="1">
      <c r="A7" s="74"/>
      <c r="B7" s="95"/>
      <c r="C7" s="88"/>
      <c r="D7" s="88"/>
      <c r="E7" s="88"/>
      <c r="F7" s="88"/>
      <c r="G7" s="88"/>
      <c r="H7" s="88"/>
      <c r="I7" s="88"/>
      <c r="J7" s="88"/>
      <c r="K7" s="88"/>
      <c r="L7" s="88"/>
    </row>
    <row r="8" spans="1:12" s="3" customFormat="1" ht="19.5" customHeight="1">
      <c r="A8" s="764" t="s">
        <v>473</v>
      </c>
      <c r="B8" s="764"/>
      <c r="C8" s="764"/>
      <c r="D8" s="764"/>
      <c r="E8" s="764"/>
      <c r="F8" s="764"/>
      <c r="G8" s="764"/>
      <c r="H8" s="764"/>
      <c r="I8" s="764"/>
      <c r="J8" s="764"/>
      <c r="K8" s="764"/>
      <c r="L8" s="764"/>
    </row>
    <row r="9" spans="1:12" s="3" customFormat="1" ht="46.5" customHeight="1">
      <c r="A9" s="1019" t="s">
        <v>474</v>
      </c>
      <c r="B9" s="1019"/>
      <c r="C9" s="1019"/>
      <c r="D9" s="1019"/>
      <c r="E9" s="1019"/>
      <c r="F9" s="1019"/>
      <c r="G9" s="1019"/>
      <c r="H9" s="1019"/>
      <c r="I9" s="1019"/>
      <c r="J9" s="1019"/>
      <c r="K9" s="1019"/>
      <c r="L9" s="1019"/>
    </row>
    <row r="10" spans="1:12" s="3" customFormat="1" ht="21.75" customHeight="1">
      <c r="A10" s="1017" t="s">
        <v>413</v>
      </c>
      <c r="B10" s="1017"/>
      <c r="C10" s="1017"/>
      <c r="D10" s="1017"/>
      <c r="E10" s="1017"/>
      <c r="F10" s="1017"/>
      <c r="G10" s="1017"/>
      <c r="H10" s="1017"/>
      <c r="I10" s="1017"/>
      <c r="J10" s="940"/>
      <c r="K10" s="1018"/>
      <c r="L10" s="1018"/>
    </row>
    <row r="11" spans="1:12" s="3" customFormat="1" ht="7.5" customHeight="1">
      <c r="A11" s="7"/>
      <c r="B11" s="7"/>
      <c r="C11" s="7"/>
      <c r="D11" s="7"/>
      <c r="E11" s="7"/>
      <c r="F11" s="7"/>
      <c r="G11" s="7"/>
      <c r="H11" s="7"/>
      <c r="I11" s="7"/>
      <c r="J11" s="8"/>
      <c r="K11" s="96"/>
      <c r="L11" s="96"/>
    </row>
    <row r="12" spans="2:12" s="3" customFormat="1" ht="21.75" customHeight="1">
      <c r="B12" s="968" t="s">
        <v>152</v>
      </c>
      <c r="C12" s="851" t="s">
        <v>153</v>
      </c>
      <c r="D12" s="958" t="s">
        <v>6</v>
      </c>
      <c r="E12" s="958"/>
      <c r="F12" s="958" t="s">
        <v>154</v>
      </c>
      <c r="G12" s="958"/>
      <c r="H12" s="958"/>
      <c r="I12" s="958"/>
      <c r="J12" s="958"/>
      <c r="K12" s="958"/>
      <c r="L12" s="825"/>
    </row>
    <row r="13" spans="2:12" s="3" customFormat="1" ht="27">
      <c r="B13" s="968"/>
      <c r="C13" s="853"/>
      <c r="D13" s="50" t="s">
        <v>2</v>
      </c>
      <c r="E13" s="50" t="s">
        <v>3</v>
      </c>
      <c r="F13" s="43" t="s">
        <v>155</v>
      </c>
      <c r="G13" s="51" t="s">
        <v>505</v>
      </c>
      <c r="H13" s="51" t="s">
        <v>506</v>
      </c>
      <c r="I13" s="50" t="s">
        <v>156</v>
      </c>
      <c r="J13" s="50" t="s">
        <v>157</v>
      </c>
      <c r="K13" s="50" t="s">
        <v>4</v>
      </c>
      <c r="L13" s="33" t="s">
        <v>158</v>
      </c>
    </row>
    <row r="14" spans="2:12" s="3" customFormat="1" ht="30" customHeight="1">
      <c r="B14" s="149" t="s">
        <v>359</v>
      </c>
      <c r="C14" s="52">
        <v>32</v>
      </c>
      <c r="D14" s="141">
        <v>12</v>
      </c>
      <c r="E14" s="141">
        <v>221</v>
      </c>
      <c r="F14" s="141">
        <v>32</v>
      </c>
      <c r="G14" s="141">
        <v>15</v>
      </c>
      <c r="H14" s="141">
        <v>2</v>
      </c>
      <c r="I14" s="141">
        <v>0</v>
      </c>
      <c r="J14" s="141">
        <v>64</v>
      </c>
      <c r="K14" s="141">
        <v>79</v>
      </c>
      <c r="L14" s="237">
        <f>SUM(F14:K14)</f>
        <v>192</v>
      </c>
    </row>
    <row r="15" spans="1:12" ht="12.75" customHeight="1">
      <c r="A15" s="1"/>
      <c r="B15" s="1"/>
      <c r="C15" s="1"/>
      <c r="D15" s="1"/>
      <c r="E15" s="1"/>
      <c r="F15" s="1"/>
      <c r="G15" s="1"/>
      <c r="H15" s="1"/>
      <c r="I15" s="1"/>
      <c r="J15" s="1"/>
      <c r="K15" s="1"/>
      <c r="L15" s="48"/>
    </row>
    <row r="16" spans="1:12" ht="21.75" customHeight="1">
      <c r="A16" s="7" t="s">
        <v>414</v>
      </c>
      <c r="B16" s="7"/>
      <c r="C16" s="7"/>
      <c r="D16" s="7"/>
      <c r="E16" s="7"/>
      <c r="F16" s="1"/>
      <c r="G16" s="4"/>
      <c r="H16" s="4"/>
      <c r="I16" s="1"/>
      <c r="J16" s="1"/>
      <c r="K16" s="1"/>
      <c r="L16" s="1"/>
    </row>
    <row r="17" spans="1:12" ht="7.5" customHeight="1">
      <c r="A17" s="7"/>
      <c r="B17" s="7"/>
      <c r="C17" s="7"/>
      <c r="D17" s="7"/>
      <c r="E17" s="7"/>
      <c r="F17" s="1"/>
      <c r="G17" s="4"/>
      <c r="H17" s="4"/>
      <c r="I17" s="1"/>
      <c r="J17" s="1"/>
      <c r="K17" s="1"/>
      <c r="L17" s="1"/>
    </row>
    <row r="18" spans="1:12" ht="24" customHeight="1">
      <c r="A18" s="3"/>
      <c r="B18" s="968" t="s">
        <v>74</v>
      </c>
      <c r="C18" s="1015" t="s">
        <v>359</v>
      </c>
      <c r="D18" s="1016"/>
      <c r="E18" s="3"/>
      <c r="F18" s="3"/>
      <c r="G18" s="3"/>
      <c r="H18" s="3"/>
      <c r="I18" s="3"/>
      <c r="J18" s="3"/>
      <c r="K18" s="3"/>
      <c r="L18" s="3"/>
    </row>
    <row r="19" spans="1:12" ht="16.5" customHeight="1">
      <c r="A19" s="3"/>
      <c r="B19" s="968"/>
      <c r="C19" s="53" t="s">
        <v>2</v>
      </c>
      <c r="D19" s="54" t="s">
        <v>3</v>
      </c>
      <c r="E19" s="3"/>
      <c r="F19" s="3"/>
      <c r="G19" s="3"/>
      <c r="H19" s="3"/>
      <c r="I19" s="3"/>
      <c r="J19" s="3"/>
      <c r="K19" s="3"/>
      <c r="L19" s="3"/>
    </row>
    <row r="20" spans="1:12" ht="19.5" customHeight="1">
      <c r="A20" s="3"/>
      <c r="B20" s="10" t="s">
        <v>159</v>
      </c>
      <c r="C20" s="238">
        <v>0</v>
      </c>
      <c r="D20" s="239">
        <v>0</v>
      </c>
      <c r="E20" s="3"/>
      <c r="F20" s="3"/>
      <c r="G20" s="3"/>
      <c r="H20" s="3"/>
      <c r="I20" s="3"/>
      <c r="J20" s="3"/>
      <c r="K20" s="3"/>
      <c r="L20" s="3"/>
    </row>
    <row r="21" spans="1:12" ht="19.5" customHeight="1">
      <c r="A21" s="3"/>
      <c r="B21" s="11" t="s">
        <v>160</v>
      </c>
      <c r="C21" s="509">
        <v>2</v>
      </c>
      <c r="D21" s="510">
        <v>36</v>
      </c>
      <c r="E21" s="3"/>
      <c r="F21" s="3"/>
      <c r="G21" s="3"/>
      <c r="H21" s="3"/>
      <c r="I21" s="3"/>
      <c r="J21" s="3"/>
      <c r="K21" s="3"/>
      <c r="L21" s="3"/>
    </row>
    <row r="22" spans="1:12" ht="19.5" customHeight="1">
      <c r="A22" s="3"/>
      <c r="B22" s="16" t="s">
        <v>161</v>
      </c>
      <c r="C22" s="511">
        <v>10</v>
      </c>
      <c r="D22" s="512">
        <v>185</v>
      </c>
      <c r="E22" s="3"/>
      <c r="F22" s="3"/>
      <c r="G22" s="3"/>
      <c r="H22" s="3"/>
      <c r="I22" s="3"/>
      <c r="J22" s="3"/>
      <c r="K22" s="3"/>
      <c r="L22" s="3"/>
    </row>
    <row r="23" spans="1:12" ht="19.5" customHeight="1">
      <c r="A23" s="3"/>
      <c r="B23" s="49" t="s">
        <v>7</v>
      </c>
      <c r="C23" s="52">
        <f>SUM(C20:C22)</f>
        <v>12</v>
      </c>
      <c r="D23" s="237">
        <f>SUM(D20:D22)</f>
        <v>221</v>
      </c>
      <c r="E23" s="3"/>
      <c r="F23" s="3"/>
      <c r="G23" s="3"/>
      <c r="H23" s="3"/>
      <c r="I23" s="3"/>
      <c r="J23" s="3"/>
      <c r="K23" s="3"/>
      <c r="L23" s="3"/>
    </row>
    <row r="24" ht="12.75" customHeight="1"/>
  </sheetData>
  <sheetProtection/>
  <mergeCells count="17">
    <mergeCell ref="A8:L8"/>
    <mergeCell ref="A9:L9"/>
    <mergeCell ref="A1:L1"/>
    <mergeCell ref="A2:L2"/>
    <mergeCell ref="C6:L6"/>
    <mergeCell ref="C4:E4"/>
    <mergeCell ref="G4:H4"/>
    <mergeCell ref="I4:L4"/>
    <mergeCell ref="C5:L5"/>
    <mergeCell ref="B18:B19"/>
    <mergeCell ref="C18:D18"/>
    <mergeCell ref="A10:I10"/>
    <mergeCell ref="J10:L10"/>
    <mergeCell ref="B12:B13"/>
    <mergeCell ref="C12:C13"/>
    <mergeCell ref="D12:E12"/>
    <mergeCell ref="F12:L12"/>
  </mergeCells>
  <printOptions/>
  <pageMargins left="0.7086614173228347" right="0.7086614173228347" top="0.7480314960629921" bottom="0.7480314960629921" header="0.31496062992125984" footer="0.31496062992125984"/>
  <pageSetup firstPageNumber="94" useFirstPageNumber="1" horizontalDpi="600" verticalDpi="600" orientation="portrait" paperSize="9" r:id="rId1"/>
  <headerFooter>
    <oddFooter>&amp;C&amp;P</oddFooter>
  </headerFooter>
</worksheet>
</file>

<file path=xl/worksheets/sheet3.xml><?xml version="1.0" encoding="utf-8"?>
<worksheet xmlns="http://schemas.openxmlformats.org/spreadsheetml/2006/main" xmlns:r="http://schemas.openxmlformats.org/officeDocument/2006/relationships">
  <dimension ref="A1:X77"/>
  <sheetViews>
    <sheetView view="pageBreakPreview" zoomScaleSheetLayoutView="100" zoomScalePageLayoutView="0" workbookViewId="0" topLeftCell="A1">
      <selection activeCell="H8" sqref="H8"/>
    </sheetView>
  </sheetViews>
  <sheetFormatPr defaultColWidth="9.00390625" defaultRowHeight="15" customHeight="1"/>
  <cols>
    <col min="1" max="1" width="1.625" style="301" customWidth="1"/>
    <col min="2" max="2" width="10.25390625" style="301" customWidth="1"/>
    <col min="3" max="3" width="9.125" style="301" customWidth="1"/>
    <col min="4" max="4" width="9.25390625" style="301" customWidth="1"/>
    <col min="5" max="5" width="8.75390625" style="301" customWidth="1"/>
    <col min="6" max="6" width="9.25390625" style="301" customWidth="1"/>
    <col min="7" max="7" width="9.125" style="301" customWidth="1"/>
    <col min="8" max="9" width="9.75390625" style="301" customWidth="1"/>
    <col min="10" max="10" width="9.25390625" style="301" customWidth="1"/>
    <col min="11" max="11" width="7.375" style="301" bestFit="1" customWidth="1"/>
    <col min="12" max="12" width="7.50390625" style="301" bestFit="1" customWidth="1"/>
    <col min="13" max="15" width="6.625" style="301" customWidth="1"/>
    <col min="16" max="16" width="7.625" style="301" customWidth="1"/>
    <col min="17" max="16384" width="9.00390625" style="301" customWidth="1"/>
  </cols>
  <sheetData>
    <row r="1" spans="1:15" s="296" customFormat="1" ht="26.25" customHeight="1">
      <c r="A1" s="294" t="s">
        <v>452</v>
      </c>
      <c r="B1" s="294"/>
      <c r="C1" s="295"/>
      <c r="D1" s="295"/>
      <c r="E1" s="295"/>
      <c r="H1" s="297"/>
      <c r="I1" s="731"/>
      <c r="J1" s="731"/>
      <c r="K1" s="731"/>
      <c r="L1" s="731"/>
      <c r="M1" s="297"/>
      <c r="N1" s="297"/>
      <c r="O1" s="294"/>
    </row>
    <row r="2" spans="1:12" ht="25.5" customHeight="1">
      <c r="A2" s="298"/>
      <c r="B2" s="701" t="s">
        <v>319</v>
      </c>
      <c r="C2" s="732"/>
      <c r="D2" s="733"/>
      <c r="E2" s="299" t="s">
        <v>1</v>
      </c>
      <c r="F2" s="300" t="s">
        <v>453</v>
      </c>
      <c r="H2" s="302"/>
      <c r="I2" s="302"/>
      <c r="J2" s="298"/>
      <c r="K2" s="298"/>
      <c r="L2" s="298"/>
    </row>
    <row r="3" spans="1:9" ht="26.25" customHeight="1">
      <c r="A3" s="298"/>
      <c r="B3" s="734" t="s">
        <v>494</v>
      </c>
      <c r="C3" s="735"/>
      <c r="D3" s="736"/>
      <c r="E3" s="303">
        <v>10</v>
      </c>
      <c r="F3" s="304">
        <v>181</v>
      </c>
      <c r="H3" s="305"/>
      <c r="I3" s="298"/>
    </row>
    <row r="4" spans="1:9" ht="26.25" customHeight="1">
      <c r="A4" s="298"/>
      <c r="B4" s="737" t="s">
        <v>495</v>
      </c>
      <c r="C4" s="705"/>
      <c r="D4" s="706"/>
      <c r="E4" s="306">
        <v>12</v>
      </c>
      <c r="F4" s="307">
        <v>825</v>
      </c>
      <c r="H4" s="308"/>
      <c r="I4" s="298"/>
    </row>
    <row r="5" spans="1:9" ht="26.25" customHeight="1">
      <c r="A5" s="298"/>
      <c r="B5" s="737" t="s">
        <v>454</v>
      </c>
      <c r="C5" s="705"/>
      <c r="D5" s="706"/>
      <c r="E5" s="306">
        <v>1</v>
      </c>
      <c r="F5" s="307">
        <v>46</v>
      </c>
      <c r="G5" s="301" t="s">
        <v>455</v>
      </c>
      <c r="H5" s="305"/>
      <c r="I5" s="298"/>
    </row>
    <row r="6" spans="1:9" ht="26.25" customHeight="1">
      <c r="A6" s="298"/>
      <c r="B6" s="676" t="s">
        <v>496</v>
      </c>
      <c r="C6" s="677"/>
      <c r="D6" s="678"/>
      <c r="E6" s="306">
        <v>3</v>
      </c>
      <c r="F6" s="307">
        <v>57</v>
      </c>
      <c r="H6" s="305"/>
      <c r="I6" s="298"/>
    </row>
    <row r="7" spans="1:9" ht="26.25" customHeight="1">
      <c r="A7" s="298"/>
      <c r="B7" s="737" t="s">
        <v>456</v>
      </c>
      <c r="C7" s="705"/>
      <c r="D7" s="706"/>
      <c r="E7" s="306">
        <v>20</v>
      </c>
      <c r="F7" s="307">
        <v>511</v>
      </c>
      <c r="H7" s="305"/>
      <c r="I7" s="298"/>
    </row>
    <row r="8" spans="1:24" s="296" customFormat="1" ht="26.25" customHeight="1">
      <c r="A8" s="302"/>
      <c r="B8" s="737" t="s">
        <v>457</v>
      </c>
      <c r="C8" s="705"/>
      <c r="D8" s="706"/>
      <c r="E8" s="309">
        <v>3</v>
      </c>
      <c r="F8" s="310">
        <v>97</v>
      </c>
      <c r="H8" s="305"/>
      <c r="I8" s="302"/>
      <c r="J8" s="311"/>
      <c r="K8" s="311"/>
      <c r="L8" s="311"/>
      <c r="M8" s="312"/>
      <c r="N8" s="312"/>
      <c r="O8" s="302"/>
      <c r="P8" s="302"/>
      <c r="Q8" s="302"/>
      <c r="R8" s="302"/>
      <c r="S8" s="302"/>
      <c r="T8" s="302"/>
      <c r="U8" s="302"/>
      <c r="V8" s="302"/>
      <c r="W8" s="302"/>
      <c r="X8" s="302"/>
    </row>
    <row r="9" spans="1:24" s="296" customFormat="1" ht="26.25" customHeight="1">
      <c r="A9" s="302"/>
      <c r="B9" s="704" t="s">
        <v>458</v>
      </c>
      <c r="C9" s="705"/>
      <c r="D9" s="706"/>
      <c r="E9" s="306">
        <v>16</v>
      </c>
      <c r="F9" s="307">
        <v>194</v>
      </c>
      <c r="H9" s="305"/>
      <c r="I9" s="302"/>
      <c r="J9" s="311"/>
      <c r="K9" s="311"/>
      <c r="L9" s="311"/>
      <c r="O9" s="302"/>
      <c r="P9" s="302"/>
      <c r="Q9" s="302"/>
      <c r="R9" s="302"/>
      <c r="S9" s="302"/>
      <c r="T9" s="302"/>
      <c r="U9" s="302"/>
      <c r="V9" s="302"/>
      <c r="W9" s="313"/>
      <c r="X9" s="313"/>
    </row>
    <row r="10" spans="1:24" s="296" customFormat="1" ht="26.25" customHeight="1">
      <c r="A10" s="302"/>
      <c r="B10" s="704" t="s">
        <v>459</v>
      </c>
      <c r="C10" s="705"/>
      <c r="D10" s="706"/>
      <c r="E10" s="309">
        <v>5</v>
      </c>
      <c r="F10" s="310">
        <v>152</v>
      </c>
      <c r="H10" s="305"/>
      <c r="I10" s="302"/>
      <c r="J10" s="311"/>
      <c r="K10" s="311"/>
      <c r="L10" s="311"/>
      <c r="M10" s="312"/>
      <c r="N10" s="312"/>
      <c r="O10" s="302"/>
      <c r="P10" s="302"/>
      <c r="Q10" s="302"/>
      <c r="R10" s="302"/>
      <c r="S10" s="302"/>
      <c r="T10" s="302"/>
      <c r="U10" s="302"/>
      <c r="V10" s="302"/>
      <c r="W10" s="302"/>
      <c r="X10" s="302"/>
    </row>
    <row r="11" spans="1:24" s="296" customFormat="1" ht="26.25" customHeight="1">
      <c r="A11" s="302"/>
      <c r="B11" s="704" t="s">
        <v>460</v>
      </c>
      <c r="C11" s="705"/>
      <c r="D11" s="706"/>
      <c r="E11" s="314">
        <v>18</v>
      </c>
      <c r="F11" s="315">
        <v>286</v>
      </c>
      <c r="H11" s="305"/>
      <c r="I11" s="302"/>
      <c r="J11" s="311"/>
      <c r="K11" s="311"/>
      <c r="L11" s="311"/>
      <c r="M11" s="312"/>
      <c r="N11" s="312"/>
      <c r="O11" s="302"/>
      <c r="P11" s="302"/>
      <c r="Q11" s="302"/>
      <c r="R11" s="302"/>
      <c r="S11" s="302"/>
      <c r="T11" s="302"/>
      <c r="U11" s="302"/>
      <c r="V11" s="302"/>
      <c r="W11" s="302"/>
      <c r="X11" s="302"/>
    </row>
    <row r="12" spans="1:24" s="296" customFormat="1" ht="26.25" customHeight="1">
      <c r="A12" s="302"/>
      <c r="B12" s="701" t="s">
        <v>7</v>
      </c>
      <c r="C12" s="722"/>
      <c r="D12" s="723"/>
      <c r="E12" s="316">
        <f>SUM(E3:E11)</f>
        <v>88</v>
      </c>
      <c r="F12" s="317">
        <f>SUM(F3:F11)</f>
        <v>2349</v>
      </c>
      <c r="H12" s="305"/>
      <c r="I12" s="302"/>
      <c r="J12" s="311"/>
      <c r="K12" s="311"/>
      <c r="L12" s="311"/>
      <c r="M12" s="312"/>
      <c r="N12" s="312"/>
      <c r="O12" s="302"/>
      <c r="P12" s="302"/>
      <c r="Q12" s="302"/>
      <c r="R12" s="302"/>
      <c r="S12" s="302"/>
      <c r="T12" s="302"/>
      <c r="U12" s="302"/>
      <c r="V12" s="302"/>
      <c r="W12" s="302"/>
      <c r="X12" s="302"/>
    </row>
    <row r="13" spans="1:24" s="296" customFormat="1" ht="26.25" customHeight="1">
      <c r="A13" s="302"/>
      <c r="B13" s="302"/>
      <c r="C13" s="318"/>
      <c r="D13" s="318"/>
      <c r="E13" s="319"/>
      <c r="F13" s="302"/>
      <c r="G13" s="302"/>
      <c r="H13" s="298"/>
      <c r="I13" s="298"/>
      <c r="J13" s="311"/>
      <c r="K13" s="311"/>
      <c r="L13" s="311"/>
      <c r="M13" s="312"/>
      <c r="N13" s="312"/>
      <c r="O13" s="302"/>
      <c r="P13" s="302"/>
      <c r="Q13" s="302"/>
      <c r="R13" s="302"/>
      <c r="S13" s="302"/>
      <c r="T13" s="302"/>
      <c r="U13" s="302"/>
      <c r="V13" s="302"/>
      <c r="W13" s="302"/>
      <c r="X13" s="302"/>
    </row>
    <row r="14" spans="1:10" s="320" customFormat="1" ht="26.25" customHeight="1">
      <c r="A14" s="294" t="s">
        <v>461</v>
      </c>
      <c r="B14" s="294"/>
      <c r="C14" s="294"/>
      <c r="D14" s="294"/>
      <c r="E14" s="294"/>
      <c r="F14" s="294"/>
      <c r="G14" s="294"/>
      <c r="H14" s="294"/>
      <c r="I14" s="294"/>
      <c r="J14" s="294"/>
    </row>
    <row r="15" spans="1:10" s="320" customFormat="1" ht="26.25" customHeight="1">
      <c r="A15" s="321" t="s">
        <v>462</v>
      </c>
      <c r="B15" s="724" t="s">
        <v>463</v>
      </c>
      <c r="C15" s="724"/>
      <c r="D15" s="724"/>
      <c r="E15" s="724"/>
      <c r="F15" s="724"/>
      <c r="G15" s="724"/>
      <c r="H15" s="724"/>
      <c r="I15" s="724"/>
      <c r="J15" s="321"/>
    </row>
    <row r="16" spans="1:6" s="320" customFormat="1" ht="26.25" customHeight="1">
      <c r="A16" s="322" t="s">
        <v>497</v>
      </c>
      <c r="B16" s="323"/>
      <c r="C16" s="323"/>
      <c r="D16" s="323"/>
      <c r="E16" s="323"/>
      <c r="F16" s="296"/>
    </row>
    <row r="17" spans="2:6" s="320" customFormat="1" ht="25.5" customHeight="1">
      <c r="B17" s="725" t="s">
        <v>5</v>
      </c>
      <c r="C17" s="726"/>
      <c r="D17" s="727"/>
      <c r="E17" s="324" t="s">
        <v>1</v>
      </c>
      <c r="F17" s="325" t="s">
        <v>326</v>
      </c>
    </row>
    <row r="18" spans="2:6" s="320" customFormat="1" ht="26.25" customHeight="1">
      <c r="B18" s="696" t="s">
        <v>19</v>
      </c>
      <c r="C18" s="697"/>
      <c r="D18" s="698"/>
      <c r="E18" s="326">
        <v>235</v>
      </c>
      <c r="F18" s="326">
        <v>4047</v>
      </c>
    </row>
    <row r="19" spans="2:6" s="320" customFormat="1" ht="26.25" customHeight="1">
      <c r="B19" s="710" t="s">
        <v>20</v>
      </c>
      <c r="C19" s="711"/>
      <c r="D19" s="712"/>
      <c r="E19" s="327">
        <v>46</v>
      </c>
      <c r="F19" s="327">
        <v>188</v>
      </c>
    </row>
    <row r="20" spans="2:6" s="320" customFormat="1" ht="26.25" customHeight="1">
      <c r="B20" s="707" t="s">
        <v>23</v>
      </c>
      <c r="C20" s="708"/>
      <c r="D20" s="709"/>
      <c r="E20" s="327">
        <v>33</v>
      </c>
      <c r="F20" s="327">
        <v>303</v>
      </c>
    </row>
    <row r="21" spans="2:6" s="320" customFormat="1" ht="26.25" customHeight="1">
      <c r="B21" s="710" t="s">
        <v>195</v>
      </c>
      <c r="C21" s="711"/>
      <c r="D21" s="712"/>
      <c r="E21" s="327">
        <v>11</v>
      </c>
      <c r="F21" s="327">
        <v>17</v>
      </c>
    </row>
    <row r="22" spans="2:6" s="320" customFormat="1" ht="26.25" customHeight="1">
      <c r="B22" s="713" t="s">
        <v>164</v>
      </c>
      <c r="C22" s="714"/>
      <c r="D22" s="715"/>
      <c r="E22" s="328">
        <v>144</v>
      </c>
      <c r="F22" s="328">
        <v>983</v>
      </c>
    </row>
    <row r="23" spans="2:6" s="320" customFormat="1" ht="26.25" customHeight="1">
      <c r="B23" s="716" t="s">
        <v>327</v>
      </c>
      <c r="C23" s="717"/>
      <c r="D23" s="718"/>
      <c r="E23" s="329">
        <v>29</v>
      </c>
      <c r="F23" s="329">
        <v>783</v>
      </c>
    </row>
    <row r="24" spans="1:6" s="320" customFormat="1" ht="26.25" customHeight="1">
      <c r="A24" s="330"/>
      <c r="B24" s="719" t="s">
        <v>7</v>
      </c>
      <c r="C24" s="720"/>
      <c r="D24" s="721"/>
      <c r="E24" s="331">
        <f>SUM(E18:E23)</f>
        <v>498</v>
      </c>
      <c r="F24" s="331">
        <f>SUM(F18:F23)</f>
        <v>6321</v>
      </c>
    </row>
    <row r="25" spans="1:6" s="320" customFormat="1" ht="26.25" customHeight="1">
      <c r="A25" s="330"/>
      <c r="B25" s="302" t="s">
        <v>498</v>
      </c>
      <c r="C25" s="332"/>
      <c r="D25" s="332"/>
      <c r="E25" s="333"/>
      <c r="F25" s="333"/>
    </row>
    <row r="26" spans="1:12" s="320" customFormat="1" ht="26.25" customHeight="1">
      <c r="A26" s="330"/>
      <c r="B26" s="302"/>
      <c r="C26" s="334"/>
      <c r="D26" s="334"/>
      <c r="E26" s="333"/>
      <c r="F26" s="333"/>
      <c r="G26" s="335"/>
      <c r="H26" s="335"/>
      <c r="I26" s="335"/>
      <c r="J26" s="335"/>
      <c r="K26" s="335"/>
      <c r="L26" s="335"/>
    </row>
    <row r="27" spans="1:16" ht="26.25" customHeight="1">
      <c r="A27" s="577" t="s">
        <v>464</v>
      </c>
      <c r="B27" s="577"/>
      <c r="C27" s="577"/>
      <c r="D27" s="577"/>
      <c r="E27" s="577"/>
      <c r="F27" s="577"/>
      <c r="G27" s="577"/>
      <c r="H27" s="577"/>
      <c r="I27" s="577"/>
      <c r="N27" s="320"/>
      <c r="O27" s="320"/>
      <c r="P27" s="320"/>
    </row>
    <row r="28" spans="1:10" s="320" customFormat="1" ht="33" customHeight="1">
      <c r="A28" s="699" t="s">
        <v>328</v>
      </c>
      <c r="B28" s="699"/>
      <c r="C28" s="699"/>
      <c r="D28" s="699"/>
      <c r="E28" s="699"/>
      <c r="F28" s="699"/>
      <c r="G28" s="699"/>
      <c r="H28" s="699"/>
      <c r="I28" s="699"/>
      <c r="J28" s="699"/>
    </row>
    <row r="29" spans="1:11" s="320" customFormat="1" ht="26.25" customHeight="1">
      <c r="A29" s="336"/>
      <c r="B29" s="700" t="s">
        <v>196</v>
      </c>
      <c r="C29" s="700"/>
      <c r="D29" s="700"/>
      <c r="E29" s="700"/>
      <c r="F29" s="700"/>
      <c r="G29" s="700"/>
      <c r="H29" s="700"/>
      <c r="I29" s="700"/>
      <c r="J29" s="337" t="s">
        <v>197</v>
      </c>
      <c r="K29" s="330"/>
    </row>
    <row r="30" spans="1:11" s="320" customFormat="1" ht="26.25" customHeight="1">
      <c r="A30" s="338"/>
      <c r="B30" s="728" t="s">
        <v>329</v>
      </c>
      <c r="C30" s="701" t="s">
        <v>211</v>
      </c>
      <c r="D30" s="702"/>
      <c r="E30" s="703" t="s">
        <v>465</v>
      </c>
      <c r="F30" s="702"/>
      <c r="G30" s="703" t="s">
        <v>466</v>
      </c>
      <c r="H30" s="702"/>
      <c r="I30" s="703" t="s">
        <v>486</v>
      </c>
      <c r="J30" s="702"/>
      <c r="K30" s="330"/>
    </row>
    <row r="31" spans="2:11" s="320" customFormat="1" ht="26.25" customHeight="1">
      <c r="B31" s="729"/>
      <c r="C31" s="692" t="s">
        <v>212</v>
      </c>
      <c r="D31" s="693"/>
      <c r="E31" s="694">
        <v>218</v>
      </c>
      <c r="F31" s="695"/>
      <c r="G31" s="694">
        <v>177</v>
      </c>
      <c r="H31" s="695"/>
      <c r="I31" s="694">
        <v>107</v>
      </c>
      <c r="J31" s="695"/>
      <c r="K31" s="330"/>
    </row>
    <row r="32" spans="2:16" s="320" customFormat="1" ht="26.25" customHeight="1">
      <c r="B32" s="729"/>
      <c r="C32" s="684" t="s">
        <v>213</v>
      </c>
      <c r="D32" s="685"/>
      <c r="E32" s="686">
        <v>3</v>
      </c>
      <c r="F32" s="687"/>
      <c r="G32" s="686">
        <v>1</v>
      </c>
      <c r="H32" s="687"/>
      <c r="I32" s="686">
        <v>3</v>
      </c>
      <c r="J32" s="687"/>
      <c r="K32" s="330"/>
      <c r="N32" s="301"/>
      <c r="O32" s="301"/>
      <c r="P32" s="301"/>
    </row>
    <row r="33" spans="2:16" s="320" customFormat="1" ht="26.25" customHeight="1">
      <c r="B33" s="729"/>
      <c r="C33" s="688" t="s">
        <v>4</v>
      </c>
      <c r="D33" s="689"/>
      <c r="E33" s="690">
        <v>0</v>
      </c>
      <c r="F33" s="691"/>
      <c r="G33" s="690">
        <v>1</v>
      </c>
      <c r="H33" s="691"/>
      <c r="I33" s="690">
        <v>1</v>
      </c>
      <c r="J33" s="691"/>
      <c r="K33" s="330"/>
      <c r="N33" s="301"/>
      <c r="O33" s="301"/>
      <c r="P33" s="301"/>
    </row>
    <row r="34" spans="2:16" s="320" customFormat="1" ht="26.25" customHeight="1">
      <c r="B34" s="730"/>
      <c r="C34" s="679" t="s">
        <v>198</v>
      </c>
      <c r="D34" s="680"/>
      <c r="E34" s="681">
        <f>SUM(E31:F33)</f>
        <v>221</v>
      </c>
      <c r="F34" s="682"/>
      <c r="G34" s="681">
        <f>SUM(G31:H33)</f>
        <v>179</v>
      </c>
      <c r="H34" s="682"/>
      <c r="I34" s="681">
        <f>SUM(I31:J33)</f>
        <v>111</v>
      </c>
      <c r="J34" s="682"/>
      <c r="K34" s="330"/>
      <c r="N34" s="301"/>
      <c r="O34" s="301"/>
      <c r="P34" s="301"/>
    </row>
    <row r="35" spans="1:10" ht="97.5" customHeight="1">
      <c r="A35" s="298"/>
      <c r="B35" s="683" t="s">
        <v>467</v>
      </c>
      <c r="C35" s="683"/>
      <c r="D35" s="683"/>
      <c r="E35" s="683"/>
      <c r="F35" s="683"/>
      <c r="G35" s="683"/>
      <c r="H35" s="683"/>
      <c r="I35" s="683"/>
      <c r="J35" s="683"/>
    </row>
    <row r="40" ht="15" customHeight="1">
      <c r="G40" s="339"/>
    </row>
    <row r="44" spans="1:2" ht="15" customHeight="1">
      <c r="A44" s="298"/>
      <c r="B44" s="298"/>
    </row>
    <row r="45" spans="1:2" ht="15" customHeight="1">
      <c r="A45" s="298"/>
      <c r="B45" s="298"/>
    </row>
    <row r="46" spans="1:2" ht="15" customHeight="1">
      <c r="A46" s="298"/>
      <c r="B46" s="298"/>
    </row>
    <row r="47" spans="1:2" ht="15" customHeight="1">
      <c r="A47" s="298"/>
      <c r="B47" s="298"/>
    </row>
    <row r="48" spans="1:2" ht="15" customHeight="1">
      <c r="A48" s="298"/>
      <c r="B48" s="298"/>
    </row>
    <row r="49" spans="1:2" ht="15" customHeight="1">
      <c r="A49" s="298"/>
      <c r="B49" s="298"/>
    </row>
    <row r="50" spans="1:2" ht="15" customHeight="1">
      <c r="A50" s="298"/>
      <c r="B50" s="298"/>
    </row>
    <row r="51" spans="1:2" ht="15" customHeight="1">
      <c r="A51" s="298"/>
      <c r="B51" s="298"/>
    </row>
    <row r="52" spans="1:2" ht="15" customHeight="1">
      <c r="A52" s="298"/>
      <c r="B52" s="298"/>
    </row>
    <row r="53" spans="1:2" ht="15" customHeight="1">
      <c r="A53" s="298"/>
      <c r="B53" s="298"/>
    </row>
    <row r="54" spans="1:2" ht="15" customHeight="1">
      <c r="A54" s="298"/>
      <c r="B54" s="298"/>
    </row>
    <row r="55" spans="1:2" ht="15" customHeight="1">
      <c r="A55" s="298"/>
      <c r="B55" s="298"/>
    </row>
    <row r="56" spans="1:2" ht="15" customHeight="1">
      <c r="A56" s="298"/>
      <c r="B56" s="298"/>
    </row>
    <row r="57" spans="1:2" ht="15" customHeight="1">
      <c r="A57" s="298"/>
      <c r="B57" s="298"/>
    </row>
    <row r="58" spans="1:2" ht="15" customHeight="1">
      <c r="A58" s="298"/>
      <c r="B58" s="298"/>
    </row>
    <row r="59" spans="1:2" ht="15" customHeight="1">
      <c r="A59" s="298"/>
      <c r="B59" s="298"/>
    </row>
    <row r="60" spans="1:2" ht="15" customHeight="1">
      <c r="A60" s="298"/>
      <c r="B60" s="298"/>
    </row>
    <row r="61" spans="1:2" ht="15" customHeight="1">
      <c r="A61" s="298"/>
      <c r="B61" s="298"/>
    </row>
    <row r="62" spans="1:2" ht="15" customHeight="1">
      <c r="A62" s="298"/>
      <c r="B62" s="298"/>
    </row>
    <row r="63" spans="1:2" ht="15" customHeight="1">
      <c r="A63" s="298"/>
      <c r="B63" s="298"/>
    </row>
    <row r="64" spans="1:2" ht="15" customHeight="1">
      <c r="A64" s="298"/>
      <c r="B64" s="298"/>
    </row>
    <row r="65" spans="1:2" ht="15" customHeight="1">
      <c r="A65" s="298"/>
      <c r="B65" s="298"/>
    </row>
    <row r="66" spans="1:2" ht="15" customHeight="1">
      <c r="A66" s="298"/>
      <c r="B66" s="298"/>
    </row>
    <row r="67" spans="1:2" ht="15" customHeight="1">
      <c r="A67" s="298"/>
      <c r="B67" s="298"/>
    </row>
    <row r="68" spans="1:2" ht="15" customHeight="1">
      <c r="A68" s="298"/>
      <c r="B68" s="298"/>
    </row>
    <row r="69" spans="1:2" ht="15" customHeight="1">
      <c r="A69" s="298"/>
      <c r="B69" s="298"/>
    </row>
    <row r="70" spans="1:2" ht="15" customHeight="1">
      <c r="A70" s="298"/>
      <c r="B70" s="298"/>
    </row>
    <row r="71" spans="1:2" ht="15" customHeight="1">
      <c r="A71" s="298"/>
      <c r="B71" s="298"/>
    </row>
    <row r="72" spans="1:2" ht="15" customHeight="1">
      <c r="A72" s="298"/>
      <c r="B72" s="298"/>
    </row>
    <row r="73" spans="1:2" ht="15" customHeight="1">
      <c r="A73" s="298"/>
      <c r="B73" s="298"/>
    </row>
    <row r="74" spans="1:2" ht="15" customHeight="1">
      <c r="A74" s="298"/>
      <c r="B74" s="298"/>
    </row>
    <row r="75" spans="1:2" ht="15" customHeight="1">
      <c r="A75" s="298"/>
      <c r="B75" s="298"/>
    </row>
    <row r="76" spans="1:2" ht="15" customHeight="1">
      <c r="A76" s="298"/>
      <c r="B76" s="298"/>
    </row>
    <row r="77" spans="1:2" ht="15" customHeight="1">
      <c r="A77" s="298"/>
      <c r="B77" s="298"/>
    </row>
  </sheetData>
  <sheetProtection/>
  <mergeCells count="46">
    <mergeCell ref="B10:D10"/>
    <mergeCell ref="B19:D19"/>
    <mergeCell ref="B30:B34"/>
    <mergeCell ref="I1:L1"/>
    <mergeCell ref="B2:D2"/>
    <mergeCell ref="B3:D3"/>
    <mergeCell ref="B4:D4"/>
    <mergeCell ref="B5:D5"/>
    <mergeCell ref="B7:D7"/>
    <mergeCell ref="B8:D8"/>
    <mergeCell ref="B9:D9"/>
    <mergeCell ref="B20:D20"/>
    <mergeCell ref="B21:D21"/>
    <mergeCell ref="B22:D22"/>
    <mergeCell ref="B23:D23"/>
    <mergeCell ref="B24:D24"/>
    <mergeCell ref="B11:D11"/>
    <mergeCell ref="B12:D12"/>
    <mergeCell ref="B15:I15"/>
    <mergeCell ref="B17:D17"/>
    <mergeCell ref="B18:D18"/>
    <mergeCell ref="A27:I27"/>
    <mergeCell ref="A28:J28"/>
    <mergeCell ref="B29:I29"/>
    <mergeCell ref="C30:D30"/>
    <mergeCell ref="E30:F30"/>
    <mergeCell ref="G30:H30"/>
    <mergeCell ref="I30:J30"/>
    <mergeCell ref="C33:D33"/>
    <mergeCell ref="E33:F33"/>
    <mergeCell ref="G33:H33"/>
    <mergeCell ref="I33:J33"/>
    <mergeCell ref="C31:D31"/>
    <mergeCell ref="E31:F31"/>
    <mergeCell ref="G31:H31"/>
    <mergeCell ref="I31:J31"/>
    <mergeCell ref="B6:D6"/>
    <mergeCell ref="C34:D34"/>
    <mergeCell ref="E34:F34"/>
    <mergeCell ref="G34:H34"/>
    <mergeCell ref="I34:J34"/>
    <mergeCell ref="B35:J35"/>
    <mergeCell ref="C32:D32"/>
    <mergeCell ref="E32:F32"/>
    <mergeCell ref="G32:H32"/>
    <mergeCell ref="I32:J32"/>
  </mergeCells>
  <printOptions/>
  <pageMargins left="0.7086614173228347" right="0.7086614173228347" top="0.7480314960629921" bottom="0.7480314960629921" header="0.31496062992125984" footer="0.31496062992125984"/>
  <pageSetup firstPageNumber="74" useFirstPageNumber="1" horizontalDpi="600" verticalDpi="600" orientation="portrait" paperSize="9" scale="83" r:id="rId1"/>
  <headerFooter>
    <oddFooter>&amp;C&amp;P</oddFooter>
  </headerFooter>
  <rowBreaks count="1" manualBreakCount="1">
    <brk id="26" max="11" man="1"/>
  </rowBreaks>
</worksheet>
</file>

<file path=xl/worksheets/sheet4.xml><?xml version="1.0" encoding="utf-8"?>
<worksheet xmlns="http://schemas.openxmlformats.org/spreadsheetml/2006/main" xmlns:r="http://schemas.openxmlformats.org/officeDocument/2006/relationships">
  <dimension ref="A1:F33"/>
  <sheetViews>
    <sheetView showGridLines="0" view="pageBreakPreview" zoomScaleSheetLayoutView="100" zoomScalePageLayoutView="0" workbookViewId="0" topLeftCell="A1">
      <selection activeCell="G8" sqref="G8"/>
    </sheetView>
  </sheetViews>
  <sheetFormatPr defaultColWidth="9.00390625" defaultRowHeight="18" customHeight="1"/>
  <cols>
    <col min="1" max="1" width="1.625" style="1" customWidth="1"/>
    <col min="2" max="2" width="16.25390625" style="1" customWidth="1"/>
    <col min="3" max="3" width="27.625" style="1" customWidth="1"/>
    <col min="4" max="4" width="8.25390625" style="1" customWidth="1"/>
    <col min="5" max="5" width="18.75390625" style="1" customWidth="1"/>
    <col min="6" max="6" width="18.25390625" style="1" customWidth="1"/>
    <col min="7" max="16384" width="9.00390625" style="1" customWidth="1"/>
  </cols>
  <sheetData>
    <row r="1" spans="1:6" ht="18" customHeight="1">
      <c r="A1" s="764" t="s">
        <v>375</v>
      </c>
      <c r="B1" s="764"/>
      <c r="C1" s="764"/>
      <c r="D1" s="764"/>
      <c r="E1" s="764"/>
      <c r="F1" s="764"/>
    </row>
    <row r="2" spans="2:6" ht="53.25" customHeight="1">
      <c r="B2" s="765" t="s">
        <v>185</v>
      </c>
      <c r="C2" s="765"/>
      <c r="D2" s="765"/>
      <c r="E2" s="765"/>
      <c r="F2" s="765"/>
    </row>
    <row r="3" ht="7.5" customHeight="1"/>
    <row r="4" spans="1:6" ht="18" customHeight="1">
      <c r="A4" s="764" t="s">
        <v>376</v>
      </c>
      <c r="B4" s="764"/>
      <c r="C4" s="764"/>
      <c r="D4" s="764"/>
      <c r="E4" s="764"/>
      <c r="F4" s="764"/>
    </row>
    <row r="5" spans="2:6" s="3" customFormat="1" ht="24" customHeight="1">
      <c r="B5" s="49" t="s">
        <v>55</v>
      </c>
      <c r="C5" s="766" t="s">
        <v>26</v>
      </c>
      <c r="D5" s="767"/>
      <c r="E5" s="768" t="s">
        <v>27</v>
      </c>
      <c r="F5" s="769"/>
    </row>
    <row r="6" spans="2:6" s="3" customFormat="1" ht="72" customHeight="1">
      <c r="B6" s="746" t="s">
        <v>28</v>
      </c>
      <c r="C6" s="762" t="s">
        <v>469</v>
      </c>
      <c r="D6" s="763"/>
      <c r="E6" s="760" t="s">
        <v>175</v>
      </c>
      <c r="F6" s="761"/>
    </row>
    <row r="7" spans="2:6" s="3" customFormat="1" ht="48" customHeight="1">
      <c r="B7" s="752"/>
      <c r="C7" s="791" t="s">
        <v>189</v>
      </c>
      <c r="D7" s="792"/>
      <c r="E7" s="760" t="s">
        <v>202</v>
      </c>
      <c r="F7" s="761"/>
    </row>
    <row r="8" spans="2:6" s="3" customFormat="1" ht="24.75" customHeight="1">
      <c r="B8" s="11" t="s">
        <v>29</v>
      </c>
      <c r="C8" s="753" t="s">
        <v>30</v>
      </c>
      <c r="D8" s="754"/>
      <c r="E8" s="744" t="s">
        <v>31</v>
      </c>
      <c r="F8" s="745"/>
    </row>
    <row r="9" spans="2:6" s="3" customFormat="1" ht="24.75" customHeight="1">
      <c r="B9" s="11" t="s">
        <v>32</v>
      </c>
      <c r="C9" s="772" t="s">
        <v>33</v>
      </c>
      <c r="D9" s="773"/>
      <c r="E9" s="787" t="s">
        <v>171</v>
      </c>
      <c r="F9" s="788"/>
    </row>
    <row r="10" spans="2:6" s="3" customFormat="1" ht="48" customHeight="1">
      <c r="B10" s="12" t="s">
        <v>34</v>
      </c>
      <c r="C10" s="795" t="s">
        <v>186</v>
      </c>
      <c r="D10" s="796"/>
      <c r="E10" s="770" t="s">
        <v>188</v>
      </c>
      <c r="F10" s="771"/>
    </row>
    <row r="11" s="3" customFormat="1" ht="18" customHeight="1"/>
    <row r="12" spans="1:6" ht="18" customHeight="1">
      <c r="A12" s="764" t="s">
        <v>377</v>
      </c>
      <c r="B12" s="764"/>
      <c r="C12" s="764"/>
      <c r="D12" s="764"/>
      <c r="E12" s="764"/>
      <c r="F12" s="764"/>
    </row>
    <row r="13" spans="2:6" s="3" customFormat="1" ht="18" customHeight="1">
      <c r="B13" s="746" t="s">
        <v>55</v>
      </c>
      <c r="C13" s="789" t="s">
        <v>35</v>
      </c>
      <c r="D13" s="748" t="s">
        <v>36</v>
      </c>
      <c r="E13" s="748"/>
      <c r="F13" s="749"/>
    </row>
    <row r="14" spans="2:6" s="3" customFormat="1" ht="18" customHeight="1">
      <c r="B14" s="747"/>
      <c r="C14" s="790"/>
      <c r="D14" s="793" t="s">
        <v>26</v>
      </c>
      <c r="E14" s="794"/>
      <c r="F14" s="13" t="s">
        <v>27</v>
      </c>
    </row>
    <row r="15" spans="2:6" s="3" customFormat="1" ht="18" customHeight="1">
      <c r="B15" s="750" t="s">
        <v>172</v>
      </c>
      <c r="C15" s="783" t="s">
        <v>507</v>
      </c>
      <c r="D15" s="755" t="s">
        <v>173</v>
      </c>
      <c r="E15" s="756"/>
      <c r="F15" s="757" t="s">
        <v>175</v>
      </c>
    </row>
    <row r="16" spans="2:6" s="3" customFormat="1" ht="18" customHeight="1">
      <c r="B16" s="751"/>
      <c r="C16" s="559"/>
      <c r="D16" s="774" t="s">
        <v>187</v>
      </c>
      <c r="E16" s="775"/>
      <c r="F16" s="758"/>
    </row>
    <row r="17" spans="2:6" s="3" customFormat="1" ht="18" customHeight="1">
      <c r="B17" s="752"/>
      <c r="C17" s="559"/>
      <c r="D17" s="784" t="s">
        <v>508</v>
      </c>
      <c r="E17" s="754"/>
      <c r="F17" s="759"/>
    </row>
    <row r="18" spans="2:6" s="3" customFormat="1" ht="15" customHeight="1">
      <c r="B18" s="11" t="s">
        <v>205</v>
      </c>
      <c r="C18" s="55"/>
      <c r="D18" s="776" t="s">
        <v>509</v>
      </c>
      <c r="E18" s="777"/>
      <c r="F18" s="20" t="s">
        <v>206</v>
      </c>
    </row>
    <row r="19" spans="2:6" s="3" customFormat="1" ht="24" customHeight="1">
      <c r="B19" s="750" t="s">
        <v>370</v>
      </c>
      <c r="C19" s="15" t="s">
        <v>37</v>
      </c>
      <c r="D19" s="738" t="s">
        <v>38</v>
      </c>
      <c r="E19" s="739"/>
      <c r="F19" s="758" t="s">
        <v>176</v>
      </c>
    </row>
    <row r="20" spans="2:6" s="3" customFormat="1" ht="24" customHeight="1">
      <c r="B20" s="751"/>
      <c r="C20" s="209" t="s">
        <v>366</v>
      </c>
      <c r="D20" s="753" t="s">
        <v>367</v>
      </c>
      <c r="E20" s="754"/>
      <c r="F20" s="758"/>
    </row>
    <row r="21" spans="2:6" s="3" customFormat="1" ht="15" customHeight="1">
      <c r="B21" s="750" t="s">
        <v>143</v>
      </c>
      <c r="C21" s="17" t="s">
        <v>39</v>
      </c>
      <c r="D21" s="780" t="s">
        <v>510</v>
      </c>
      <c r="E21" s="741"/>
      <c r="F21" s="758"/>
    </row>
    <row r="22" spans="2:6" s="3" customFormat="1" ht="15" customHeight="1">
      <c r="B22" s="751"/>
      <c r="C22" s="18" t="s">
        <v>179</v>
      </c>
      <c r="D22" s="781"/>
      <c r="E22" s="782"/>
      <c r="F22" s="758"/>
    </row>
    <row r="23" spans="2:6" s="3" customFormat="1" ht="15" customHeight="1">
      <c r="B23" s="752"/>
      <c r="C23" s="19" t="s">
        <v>41</v>
      </c>
      <c r="D23" s="778" t="s">
        <v>174</v>
      </c>
      <c r="E23" s="779"/>
      <c r="F23" s="758"/>
    </row>
    <row r="24" spans="2:6" s="3" customFormat="1" ht="24" customHeight="1">
      <c r="B24" s="11" t="s">
        <v>42</v>
      </c>
      <c r="C24" s="15" t="s">
        <v>43</v>
      </c>
      <c r="D24" s="738" t="s">
        <v>40</v>
      </c>
      <c r="E24" s="739"/>
      <c r="F24" s="759"/>
    </row>
    <row r="25" spans="2:6" s="3" customFormat="1" ht="30" customHeight="1">
      <c r="B25" s="16" t="s">
        <v>144</v>
      </c>
      <c r="C25" s="19" t="s">
        <v>511</v>
      </c>
      <c r="D25" s="738" t="s">
        <v>470</v>
      </c>
      <c r="E25" s="739"/>
      <c r="F25" s="14" t="s">
        <v>203</v>
      </c>
    </row>
    <row r="26" spans="2:6" s="3" customFormat="1" ht="30" customHeight="1">
      <c r="B26" s="11" t="s">
        <v>245</v>
      </c>
      <c r="C26" s="15" t="s">
        <v>44</v>
      </c>
      <c r="D26" s="738" t="s">
        <v>201</v>
      </c>
      <c r="E26" s="739"/>
      <c r="F26" s="20" t="s">
        <v>512</v>
      </c>
    </row>
    <row r="27" spans="2:6" s="3" customFormat="1" ht="24" customHeight="1">
      <c r="B27" s="16" t="s">
        <v>199</v>
      </c>
      <c r="C27" s="21" t="s">
        <v>47</v>
      </c>
      <c r="D27" s="742" t="s">
        <v>513</v>
      </c>
      <c r="E27" s="738"/>
      <c r="F27" s="743"/>
    </row>
    <row r="28" spans="2:6" s="3" customFormat="1" ht="24" customHeight="1">
      <c r="B28" s="11" t="s">
        <v>45</v>
      </c>
      <c r="C28" s="15" t="s">
        <v>46</v>
      </c>
      <c r="D28" s="738" t="s">
        <v>307</v>
      </c>
      <c r="E28" s="739"/>
      <c r="F28" s="20" t="s">
        <v>177</v>
      </c>
    </row>
    <row r="29" spans="2:6" s="3" customFormat="1" ht="30" customHeight="1">
      <c r="B29" s="11" t="s">
        <v>50</v>
      </c>
      <c r="C29" s="22" t="s">
        <v>51</v>
      </c>
      <c r="D29" s="738" t="s">
        <v>52</v>
      </c>
      <c r="E29" s="739"/>
      <c r="F29" s="20" t="s">
        <v>178</v>
      </c>
    </row>
    <row r="30" spans="2:6" s="3" customFormat="1" ht="30" customHeight="1">
      <c r="B30" s="11" t="s">
        <v>48</v>
      </c>
      <c r="C30" s="22" t="s">
        <v>49</v>
      </c>
      <c r="D30" s="738" t="s">
        <v>204</v>
      </c>
      <c r="E30" s="739"/>
      <c r="F30" s="23" t="s">
        <v>514</v>
      </c>
    </row>
    <row r="31" spans="2:6" s="3" customFormat="1" ht="24" customHeight="1">
      <c r="B31" s="16" t="s">
        <v>53</v>
      </c>
      <c r="C31" s="17" t="s">
        <v>54</v>
      </c>
      <c r="D31" s="740" t="s">
        <v>515</v>
      </c>
      <c r="E31" s="741"/>
      <c r="F31" s="24" t="s">
        <v>514</v>
      </c>
    </row>
    <row r="32" spans="2:6" s="3" customFormat="1" ht="30" customHeight="1">
      <c r="B32" s="16" t="s">
        <v>145</v>
      </c>
      <c r="C32" s="17" t="s">
        <v>146</v>
      </c>
      <c r="D32" s="740" t="s">
        <v>180</v>
      </c>
      <c r="E32" s="741"/>
      <c r="F32" s="24" t="s">
        <v>514</v>
      </c>
    </row>
    <row r="33" spans="2:6" s="3" customFormat="1" ht="24" customHeight="1">
      <c r="B33" s="12" t="s">
        <v>333</v>
      </c>
      <c r="C33" s="25" t="s">
        <v>334</v>
      </c>
      <c r="D33" s="785" t="s">
        <v>471</v>
      </c>
      <c r="E33" s="786"/>
      <c r="F33" s="187" t="s">
        <v>514</v>
      </c>
    </row>
  </sheetData>
  <sheetProtection/>
  <mergeCells count="45">
    <mergeCell ref="F19:F24"/>
    <mergeCell ref="D17:E17"/>
    <mergeCell ref="D33:E33"/>
    <mergeCell ref="E9:F9"/>
    <mergeCell ref="C13:C14"/>
    <mergeCell ref="B6:B7"/>
    <mergeCell ref="C7:D7"/>
    <mergeCell ref="E7:F7"/>
    <mergeCell ref="D14:E14"/>
    <mergeCell ref="C10:D10"/>
    <mergeCell ref="E10:F10"/>
    <mergeCell ref="A12:F12"/>
    <mergeCell ref="C8:D8"/>
    <mergeCell ref="C9:D9"/>
    <mergeCell ref="D24:E24"/>
    <mergeCell ref="D16:E16"/>
    <mergeCell ref="D18:E18"/>
    <mergeCell ref="D23:E23"/>
    <mergeCell ref="D21:E22"/>
    <mergeCell ref="C15:C17"/>
    <mergeCell ref="E6:F6"/>
    <mergeCell ref="C6:D6"/>
    <mergeCell ref="A1:F1"/>
    <mergeCell ref="B2:F2"/>
    <mergeCell ref="C5:D5"/>
    <mergeCell ref="E5:F5"/>
    <mergeCell ref="A4:F4"/>
    <mergeCell ref="E8:F8"/>
    <mergeCell ref="B13:B14"/>
    <mergeCell ref="D13:F13"/>
    <mergeCell ref="B21:B23"/>
    <mergeCell ref="D19:E19"/>
    <mergeCell ref="D20:E20"/>
    <mergeCell ref="B19:B20"/>
    <mergeCell ref="B15:B17"/>
    <mergeCell ref="D15:E15"/>
    <mergeCell ref="F15:F17"/>
    <mergeCell ref="D25:E25"/>
    <mergeCell ref="D26:E26"/>
    <mergeCell ref="D28:E28"/>
    <mergeCell ref="D32:E32"/>
    <mergeCell ref="D30:E30"/>
    <mergeCell ref="D29:E29"/>
    <mergeCell ref="D31:E31"/>
    <mergeCell ref="D27:F27"/>
  </mergeCells>
  <printOptions/>
  <pageMargins left="0.7086614173228347" right="0.7086614173228347" top="0.7480314960629921" bottom="0.7480314960629921" header="0.31496062992125984" footer="0.31496062992125984"/>
  <pageSetup firstPageNumber="76" useFirstPageNumber="1" horizontalDpi="600" verticalDpi="600" orientation="portrait" paperSize="9" scale="95" r:id="rId1"/>
  <headerFooter>
    <oddFooter>&amp;C&amp;P</oddFooter>
  </headerFooter>
</worksheet>
</file>

<file path=xl/worksheets/sheet5.xml><?xml version="1.0" encoding="utf-8"?>
<worksheet xmlns="http://schemas.openxmlformats.org/spreadsheetml/2006/main" xmlns:r="http://schemas.openxmlformats.org/officeDocument/2006/relationships">
  <dimension ref="A1:K120"/>
  <sheetViews>
    <sheetView view="pageBreakPreview" zoomScaleSheetLayoutView="100" workbookViewId="0" topLeftCell="A1">
      <selection activeCell="K14" sqref="K14"/>
    </sheetView>
  </sheetViews>
  <sheetFormatPr defaultColWidth="9.00390625" defaultRowHeight="13.5"/>
  <cols>
    <col min="1" max="1" width="12.125" style="112" customWidth="1"/>
    <col min="2" max="2" width="9.00390625" style="112" customWidth="1"/>
    <col min="3" max="4" width="10.125" style="112" customWidth="1"/>
    <col min="5" max="16384" width="9.00390625" style="112" customWidth="1"/>
  </cols>
  <sheetData>
    <row r="1" spans="1:11" ht="17.25">
      <c r="A1" s="89" t="s">
        <v>389</v>
      </c>
      <c r="B1" s="111"/>
      <c r="C1" s="111"/>
      <c r="D1" s="111"/>
      <c r="E1" s="111"/>
      <c r="F1" s="111"/>
      <c r="G1" s="111"/>
      <c r="H1" s="111"/>
      <c r="I1" s="111"/>
      <c r="J1" s="111"/>
      <c r="K1" s="111"/>
    </row>
    <row r="2" spans="1:11" ht="14.25">
      <c r="A2" s="90"/>
      <c r="B2" s="111"/>
      <c r="C2" s="111"/>
      <c r="D2" s="111"/>
      <c r="E2" s="111"/>
      <c r="F2" s="111"/>
      <c r="G2" s="111"/>
      <c r="H2" s="111"/>
      <c r="I2" s="111"/>
      <c r="J2" s="111"/>
      <c r="K2" s="111"/>
    </row>
    <row r="3" spans="1:11" ht="14.25">
      <c r="A3" s="91" t="s">
        <v>390</v>
      </c>
      <c r="B3" s="111"/>
      <c r="C3" s="111"/>
      <c r="D3" s="111"/>
      <c r="E3" s="111"/>
      <c r="F3" s="111"/>
      <c r="G3" s="111"/>
      <c r="H3" s="111"/>
      <c r="I3" s="111"/>
      <c r="J3" s="111"/>
      <c r="K3" s="111"/>
    </row>
    <row r="4" spans="1:11" ht="13.5">
      <c r="A4" s="92" t="s">
        <v>260</v>
      </c>
      <c r="B4" s="111"/>
      <c r="C4" s="111"/>
      <c r="D4" s="111"/>
      <c r="E4" s="111"/>
      <c r="F4" s="111"/>
      <c r="G4" s="111"/>
      <c r="H4" s="111"/>
      <c r="I4" s="111"/>
      <c r="J4" s="111"/>
      <c r="K4" s="111"/>
    </row>
    <row r="5" spans="1:11" ht="13.5">
      <c r="A5" s="92" t="s">
        <v>261</v>
      </c>
      <c r="B5" s="111"/>
      <c r="C5" s="111"/>
      <c r="D5" s="111"/>
      <c r="E5" s="111"/>
      <c r="F5" s="111"/>
      <c r="G5" s="111"/>
      <c r="H5" s="111"/>
      <c r="I5" s="111"/>
      <c r="J5" s="111"/>
      <c r="K5" s="111"/>
    </row>
    <row r="6" spans="1:11" ht="13.5">
      <c r="A6" s="92" t="s">
        <v>262</v>
      </c>
      <c r="B6" s="111"/>
      <c r="C6" s="111"/>
      <c r="D6" s="111"/>
      <c r="E6" s="111"/>
      <c r="F6" s="111"/>
      <c r="G6" s="111"/>
      <c r="H6" s="111"/>
      <c r="I6" s="111"/>
      <c r="J6" s="111"/>
      <c r="K6" s="111"/>
    </row>
    <row r="7" spans="1:11" ht="13.5">
      <c r="A7" s="92" t="s">
        <v>391</v>
      </c>
      <c r="B7" s="111"/>
      <c r="C7" s="111"/>
      <c r="D7" s="111"/>
      <c r="E7" s="111"/>
      <c r="F7" s="111"/>
      <c r="G7" s="111"/>
      <c r="H7" s="111"/>
      <c r="I7" s="111"/>
      <c r="J7" s="111"/>
      <c r="K7" s="111"/>
    </row>
    <row r="8" spans="1:11" ht="9.75" customHeight="1">
      <c r="A8" s="92"/>
      <c r="B8" s="111"/>
      <c r="C8" s="111"/>
      <c r="D8" s="111"/>
      <c r="E8" s="111"/>
      <c r="F8" s="111"/>
      <c r="G8" s="111"/>
      <c r="H8" s="111"/>
      <c r="I8" s="111"/>
      <c r="J8" s="111"/>
      <c r="K8" s="111"/>
    </row>
    <row r="9" spans="1:11" ht="14.25">
      <c r="A9" s="93" t="s">
        <v>640</v>
      </c>
      <c r="B9" s="93"/>
      <c r="C9" s="93"/>
      <c r="D9" s="93"/>
      <c r="E9" s="93"/>
      <c r="F9" s="93"/>
      <c r="G9" s="93"/>
      <c r="H9" s="93"/>
      <c r="I9" s="93"/>
      <c r="J9" s="93"/>
      <c r="K9" s="93"/>
    </row>
    <row r="10" spans="1:5" ht="17.25" customHeight="1">
      <c r="A10" s="113"/>
      <c r="B10" s="113"/>
      <c r="C10" s="114" t="s">
        <v>263</v>
      </c>
      <c r="D10" s="114" t="s">
        <v>264</v>
      </c>
      <c r="E10" s="114" t="s">
        <v>265</v>
      </c>
    </row>
    <row r="11" spans="1:5" ht="17.25" customHeight="1">
      <c r="A11" s="805" t="s">
        <v>162</v>
      </c>
      <c r="B11" s="113" t="s">
        <v>266</v>
      </c>
      <c r="C11" s="115">
        <v>22550174</v>
      </c>
      <c r="D11" s="115">
        <v>6942839</v>
      </c>
      <c r="E11" s="116">
        <v>30.8</v>
      </c>
    </row>
    <row r="12" spans="1:5" ht="17.25" customHeight="1">
      <c r="A12" s="805"/>
      <c r="B12" s="113" t="s">
        <v>267</v>
      </c>
      <c r="C12" s="115">
        <v>188940</v>
      </c>
      <c r="D12" s="115">
        <v>60867</v>
      </c>
      <c r="E12" s="116">
        <v>32.2</v>
      </c>
    </row>
    <row r="13" spans="1:5" ht="17.25" customHeight="1">
      <c r="A13" s="805"/>
      <c r="B13" s="113" t="s">
        <v>268</v>
      </c>
      <c r="C13" s="115">
        <v>67160</v>
      </c>
      <c r="D13" s="115">
        <v>20272</v>
      </c>
      <c r="E13" s="116">
        <v>30.2</v>
      </c>
    </row>
    <row r="14" spans="1:5" ht="17.25" customHeight="1">
      <c r="A14" s="805" t="s">
        <v>193</v>
      </c>
      <c r="B14" s="113" t="s">
        <v>266</v>
      </c>
      <c r="C14" s="115">
        <v>22520576</v>
      </c>
      <c r="D14" s="115">
        <v>7067714</v>
      </c>
      <c r="E14" s="116">
        <v>31.4</v>
      </c>
    </row>
    <row r="15" spans="1:5" ht="17.25" customHeight="1">
      <c r="A15" s="805"/>
      <c r="B15" s="113" t="s">
        <v>267</v>
      </c>
      <c r="C15" s="115">
        <v>190621</v>
      </c>
      <c r="D15" s="115">
        <v>69265</v>
      </c>
      <c r="E15" s="116">
        <v>36.3</v>
      </c>
    </row>
    <row r="16" spans="1:5" ht="17.25" customHeight="1">
      <c r="A16" s="805"/>
      <c r="B16" s="113" t="s">
        <v>268</v>
      </c>
      <c r="C16" s="115">
        <v>68063</v>
      </c>
      <c r="D16" s="115">
        <v>21682</v>
      </c>
      <c r="E16" s="116">
        <v>31.9</v>
      </c>
    </row>
    <row r="17" spans="1:5" ht="17.25" customHeight="1">
      <c r="A17" s="805" t="s">
        <v>210</v>
      </c>
      <c r="B17" s="113" t="s">
        <v>266</v>
      </c>
      <c r="C17" s="115">
        <v>22419244</v>
      </c>
      <c r="D17" s="115">
        <v>7169761</v>
      </c>
      <c r="E17" s="117">
        <v>32</v>
      </c>
    </row>
    <row r="18" spans="1:5" ht="17.25" customHeight="1">
      <c r="A18" s="805"/>
      <c r="B18" s="113" t="s">
        <v>267</v>
      </c>
      <c r="C18" s="115">
        <v>190960</v>
      </c>
      <c r="D18" s="115">
        <v>70771</v>
      </c>
      <c r="E18" s="116">
        <v>37.1</v>
      </c>
    </row>
    <row r="19" spans="1:5" ht="17.25" customHeight="1">
      <c r="A19" s="805"/>
      <c r="B19" s="113" t="s">
        <v>268</v>
      </c>
      <c r="C19" s="115">
        <v>69055</v>
      </c>
      <c r="D19" s="115">
        <v>22041</v>
      </c>
      <c r="E19" s="116">
        <v>31.9</v>
      </c>
    </row>
    <row r="20" spans="1:5" ht="17.25" customHeight="1">
      <c r="A20" s="805" t="s">
        <v>257</v>
      </c>
      <c r="B20" s="113" t="s">
        <v>266</v>
      </c>
      <c r="C20" s="115">
        <v>22544587</v>
      </c>
      <c r="D20" s="115">
        <v>7362795</v>
      </c>
      <c r="E20" s="116">
        <v>32.7</v>
      </c>
    </row>
    <row r="21" spans="1:5" ht="17.25" customHeight="1">
      <c r="A21" s="805"/>
      <c r="B21" s="113" t="s">
        <v>267</v>
      </c>
      <c r="C21" s="115">
        <v>193106</v>
      </c>
      <c r="D21" s="115">
        <v>76960</v>
      </c>
      <c r="E21" s="116">
        <v>39.9</v>
      </c>
    </row>
    <row r="22" spans="1:5" ht="17.25" customHeight="1">
      <c r="A22" s="805"/>
      <c r="B22" s="113" t="s">
        <v>268</v>
      </c>
      <c r="C22" s="115">
        <v>70816</v>
      </c>
      <c r="D22" s="115">
        <v>23409</v>
      </c>
      <c r="E22" s="116">
        <v>33.1</v>
      </c>
    </row>
    <row r="23" spans="1:5" ht="17.25" customHeight="1">
      <c r="A23" s="805" t="s">
        <v>318</v>
      </c>
      <c r="B23" s="113" t="s">
        <v>266</v>
      </c>
      <c r="C23" s="115">
        <v>22513746</v>
      </c>
      <c r="D23" s="115">
        <v>7593659</v>
      </c>
      <c r="E23" s="116">
        <v>33.7</v>
      </c>
    </row>
    <row r="24" spans="1:5" ht="17.25" customHeight="1">
      <c r="A24" s="805"/>
      <c r="B24" s="113" t="s">
        <v>267</v>
      </c>
      <c r="C24" s="115">
        <v>194062</v>
      </c>
      <c r="D24" s="115">
        <v>80158</v>
      </c>
      <c r="E24" s="116">
        <v>41.3</v>
      </c>
    </row>
    <row r="25" spans="1:5" ht="17.25" customHeight="1">
      <c r="A25" s="805"/>
      <c r="B25" s="113" t="s">
        <v>268</v>
      </c>
      <c r="C25" s="115">
        <v>71636</v>
      </c>
      <c r="D25" s="115">
        <v>24641</v>
      </c>
      <c r="E25" s="116">
        <v>34.4</v>
      </c>
    </row>
    <row r="26" spans="1:5" ht="17.25" customHeight="1">
      <c r="A26" s="805" t="s">
        <v>355</v>
      </c>
      <c r="B26" s="113" t="s">
        <v>266</v>
      </c>
      <c r="C26" s="115">
        <v>22446340</v>
      </c>
      <c r="D26" s="115">
        <v>7690365</v>
      </c>
      <c r="E26" s="116">
        <v>34.3</v>
      </c>
    </row>
    <row r="27" spans="1:5" ht="17.25" customHeight="1">
      <c r="A27" s="805"/>
      <c r="B27" s="113" t="s">
        <v>267</v>
      </c>
      <c r="C27" s="115">
        <v>194046</v>
      </c>
      <c r="D27" s="115">
        <v>82230</v>
      </c>
      <c r="E27" s="116">
        <v>42.4</v>
      </c>
    </row>
    <row r="28" spans="1:5" ht="17.25" customHeight="1">
      <c r="A28" s="805"/>
      <c r="B28" s="113" t="s">
        <v>268</v>
      </c>
      <c r="C28" s="115">
        <v>72022</v>
      </c>
      <c r="D28" s="115">
        <v>25711</v>
      </c>
      <c r="E28" s="116">
        <v>35.7</v>
      </c>
    </row>
    <row r="29" spans="1:5" ht="17.25" customHeight="1">
      <c r="A29" s="805" t="s">
        <v>360</v>
      </c>
      <c r="B29" s="113" t="s">
        <v>266</v>
      </c>
      <c r="C29" s="115">
        <v>22162316</v>
      </c>
      <c r="D29" s="115">
        <v>7835065</v>
      </c>
      <c r="E29" s="116">
        <v>35.4</v>
      </c>
    </row>
    <row r="30" spans="1:5" ht="17.25" customHeight="1">
      <c r="A30" s="805"/>
      <c r="B30" s="113" t="s">
        <v>267</v>
      </c>
      <c r="C30" s="115">
        <v>191883</v>
      </c>
      <c r="D30" s="115">
        <v>83009</v>
      </c>
      <c r="E30" s="116">
        <v>43.3</v>
      </c>
    </row>
    <row r="31" spans="1:5" ht="17.25" customHeight="1">
      <c r="A31" s="805"/>
      <c r="B31" s="113" t="s">
        <v>268</v>
      </c>
      <c r="C31" s="142">
        <v>71560</v>
      </c>
      <c r="D31" s="142">
        <v>25855</v>
      </c>
      <c r="E31" s="143">
        <v>36.1</v>
      </c>
    </row>
    <row r="32" spans="1:5" ht="17.25" customHeight="1">
      <c r="A32" s="805" t="s">
        <v>369</v>
      </c>
      <c r="B32" s="113" t="s">
        <v>266</v>
      </c>
      <c r="C32" s="115">
        <v>21600214</v>
      </c>
      <c r="D32" s="115">
        <v>7837529</v>
      </c>
      <c r="E32" s="116">
        <f>D32/C32*100</f>
        <v>36.284496996187166</v>
      </c>
    </row>
    <row r="33" spans="1:5" ht="17.25" customHeight="1">
      <c r="A33" s="805"/>
      <c r="B33" s="113" t="s">
        <v>267</v>
      </c>
      <c r="C33" s="115">
        <v>187308</v>
      </c>
      <c r="D33" s="115">
        <v>83865</v>
      </c>
      <c r="E33" s="116">
        <f>D33/C33*100</f>
        <v>44.77384842078288</v>
      </c>
    </row>
    <row r="34" spans="1:5" ht="17.25" customHeight="1">
      <c r="A34" s="805"/>
      <c r="B34" s="113" t="s">
        <v>268</v>
      </c>
      <c r="C34" s="142">
        <v>70154</v>
      </c>
      <c r="D34" s="142">
        <v>26395</v>
      </c>
      <c r="E34" s="116">
        <f>D34/C34*100</f>
        <v>37.62436924480429</v>
      </c>
    </row>
    <row r="35" spans="1:5" ht="17.25" customHeight="1">
      <c r="A35" s="94"/>
      <c r="B35" s="118"/>
      <c r="C35" s="119"/>
      <c r="D35" s="119"/>
      <c r="E35" s="120"/>
    </row>
    <row r="36" ht="17.25" customHeight="1">
      <c r="A36" s="93" t="s">
        <v>641</v>
      </c>
    </row>
    <row r="37" spans="1:5" ht="18.75" customHeight="1">
      <c r="A37" s="121" t="s">
        <v>190</v>
      </c>
      <c r="B37" s="121" t="s">
        <v>269</v>
      </c>
      <c r="C37" s="121" t="s">
        <v>263</v>
      </c>
      <c r="D37" s="121" t="s">
        <v>264</v>
      </c>
      <c r="E37" s="121" t="s">
        <v>265</v>
      </c>
    </row>
    <row r="38" spans="1:5" ht="18.75" customHeight="1">
      <c r="A38" s="812" t="s">
        <v>270</v>
      </c>
      <c r="B38" s="122" t="s">
        <v>392</v>
      </c>
      <c r="C38" s="142">
        <v>2815</v>
      </c>
      <c r="D38" s="142">
        <v>385</v>
      </c>
      <c r="E38" s="143">
        <f>D38/C38*100</f>
        <v>13.676731793960922</v>
      </c>
    </row>
    <row r="39" spans="1:5" ht="18.75" customHeight="1">
      <c r="A39" s="812"/>
      <c r="B39" s="122" t="s">
        <v>393</v>
      </c>
      <c r="C39" s="142">
        <v>2537</v>
      </c>
      <c r="D39" s="123">
        <v>412</v>
      </c>
      <c r="E39" s="143">
        <f aca="true" t="shared" si="0" ref="E39:E60">D39/C39*100</f>
        <v>16.23965313362239</v>
      </c>
    </row>
    <row r="40" spans="1:5" ht="18.75" customHeight="1">
      <c r="A40" s="812"/>
      <c r="B40" s="122" t="s">
        <v>394</v>
      </c>
      <c r="C40" s="142">
        <v>2180</v>
      </c>
      <c r="D40" s="142">
        <v>354</v>
      </c>
      <c r="E40" s="143">
        <f t="shared" si="0"/>
        <v>16.238532110091743</v>
      </c>
    </row>
    <row r="41" spans="1:5" ht="18.75" customHeight="1">
      <c r="A41" s="812"/>
      <c r="B41" s="122" t="s">
        <v>395</v>
      </c>
      <c r="C41" s="142">
        <v>2287</v>
      </c>
      <c r="D41" s="142">
        <v>508</v>
      </c>
      <c r="E41" s="143">
        <f t="shared" si="0"/>
        <v>22.21250546567556</v>
      </c>
    </row>
    <row r="42" spans="1:5" ht="18.75" customHeight="1">
      <c r="A42" s="812"/>
      <c r="B42" s="122" t="s">
        <v>396</v>
      </c>
      <c r="C42" s="142">
        <v>3835</v>
      </c>
      <c r="D42" s="142">
        <v>1070</v>
      </c>
      <c r="E42" s="143">
        <f t="shared" si="0"/>
        <v>27.90091264667536</v>
      </c>
    </row>
    <row r="43" spans="1:5" ht="18.75" customHeight="1">
      <c r="A43" s="812"/>
      <c r="B43" s="122" t="s">
        <v>397</v>
      </c>
      <c r="C43" s="142">
        <v>9492</v>
      </c>
      <c r="D43" s="142">
        <v>3585</v>
      </c>
      <c r="E43" s="143">
        <f t="shared" si="0"/>
        <v>37.768647281921616</v>
      </c>
    </row>
    <row r="44" spans="1:5" ht="18.75" customHeight="1">
      <c r="A44" s="812"/>
      <c r="B44" s="122" t="s">
        <v>398</v>
      </c>
      <c r="C44" s="142">
        <v>8614</v>
      </c>
      <c r="D44" s="142">
        <v>3937</v>
      </c>
      <c r="E44" s="143">
        <f t="shared" si="0"/>
        <v>45.70466682145345</v>
      </c>
    </row>
    <row r="45" spans="1:5" ht="18.75" customHeight="1">
      <c r="A45" s="812" t="s">
        <v>271</v>
      </c>
      <c r="B45" s="122" t="s">
        <v>399</v>
      </c>
      <c r="C45" s="142">
        <f>C38+C39+C40+C41+C42</f>
        <v>13654</v>
      </c>
      <c r="D45" s="142">
        <f>D38+D39+D40+D41+D42</f>
        <v>2729</v>
      </c>
      <c r="E45" s="143">
        <f t="shared" si="0"/>
        <v>19.986817049948733</v>
      </c>
    </row>
    <row r="46" spans="1:5" ht="18.75" customHeight="1">
      <c r="A46" s="812"/>
      <c r="B46" s="122" t="s">
        <v>400</v>
      </c>
      <c r="C46" s="142">
        <f>C43+C44</f>
        <v>18106</v>
      </c>
      <c r="D46" s="142">
        <f>D43+D44</f>
        <v>7522</v>
      </c>
      <c r="E46" s="143">
        <f t="shared" si="0"/>
        <v>41.54423947862587</v>
      </c>
    </row>
    <row r="47" spans="1:5" ht="18.75" customHeight="1">
      <c r="A47" s="812"/>
      <c r="B47" s="122" t="s">
        <v>401</v>
      </c>
      <c r="C47" s="142">
        <f>SUM(C45:C46)</f>
        <v>31760</v>
      </c>
      <c r="D47" s="142">
        <f>SUM(D45:D46)</f>
        <v>10251</v>
      </c>
      <c r="E47" s="143">
        <f t="shared" si="0"/>
        <v>32.27644836272041</v>
      </c>
    </row>
    <row r="48" spans="1:5" ht="18.75" customHeight="1">
      <c r="A48" s="812" t="s">
        <v>272</v>
      </c>
      <c r="B48" s="122" t="s">
        <v>392</v>
      </c>
      <c r="C48" s="142">
        <v>2512</v>
      </c>
      <c r="D48" s="123">
        <v>547</v>
      </c>
      <c r="E48" s="143">
        <f t="shared" si="0"/>
        <v>21.77547770700637</v>
      </c>
    </row>
    <row r="49" spans="1:5" ht="18.75" customHeight="1">
      <c r="A49" s="812"/>
      <c r="B49" s="122" t="s">
        <v>393</v>
      </c>
      <c r="C49" s="142">
        <v>2281</v>
      </c>
      <c r="D49" s="123">
        <v>553</v>
      </c>
      <c r="E49" s="143">
        <f t="shared" si="0"/>
        <v>24.243752740026302</v>
      </c>
    </row>
    <row r="50" spans="1:5" ht="18.75" customHeight="1">
      <c r="A50" s="812"/>
      <c r="B50" s="122" t="s">
        <v>357</v>
      </c>
      <c r="C50" s="142">
        <v>2213</v>
      </c>
      <c r="D50" s="123">
        <v>602</v>
      </c>
      <c r="E50" s="143">
        <f t="shared" si="0"/>
        <v>27.2028920018075</v>
      </c>
    </row>
    <row r="51" spans="1:5" ht="18.75" customHeight="1">
      <c r="A51" s="812"/>
      <c r="B51" s="122" t="s">
        <v>395</v>
      </c>
      <c r="C51" s="142">
        <v>2803</v>
      </c>
      <c r="D51" s="123">
        <v>941</v>
      </c>
      <c r="E51" s="143">
        <f t="shared" si="0"/>
        <v>33.571173742418836</v>
      </c>
    </row>
    <row r="52" spans="1:5" ht="18.75" customHeight="1">
      <c r="A52" s="812"/>
      <c r="B52" s="122" t="s">
        <v>396</v>
      </c>
      <c r="C52" s="142">
        <v>5533</v>
      </c>
      <c r="D52" s="142">
        <v>2194</v>
      </c>
      <c r="E52" s="143">
        <f t="shared" si="0"/>
        <v>39.652991144044826</v>
      </c>
    </row>
    <row r="53" spans="1:5" ht="18.75" customHeight="1">
      <c r="A53" s="812"/>
      <c r="B53" s="122" t="s">
        <v>397</v>
      </c>
      <c r="C53" s="142">
        <v>12396</v>
      </c>
      <c r="D53" s="142">
        <v>5823</v>
      </c>
      <c r="E53" s="143">
        <f t="shared" si="0"/>
        <v>46.974830590513065</v>
      </c>
    </row>
    <row r="54" spans="1:5" ht="18.75" customHeight="1">
      <c r="A54" s="812"/>
      <c r="B54" s="122" t="s">
        <v>402</v>
      </c>
      <c r="C54" s="142">
        <v>10656</v>
      </c>
      <c r="D54" s="142">
        <v>5484</v>
      </c>
      <c r="E54" s="143">
        <f t="shared" si="0"/>
        <v>51.46396396396396</v>
      </c>
    </row>
    <row r="55" spans="1:5" ht="18.75" customHeight="1">
      <c r="A55" s="812" t="s">
        <v>273</v>
      </c>
      <c r="B55" s="122" t="s">
        <v>399</v>
      </c>
      <c r="C55" s="142">
        <f>C48+C49+C50+C51+C52</f>
        <v>15342</v>
      </c>
      <c r="D55" s="142">
        <f>D48+D49+D50+D51+D52</f>
        <v>4837</v>
      </c>
      <c r="E55" s="143">
        <f t="shared" si="0"/>
        <v>31.52783209490288</v>
      </c>
    </row>
    <row r="56" spans="1:5" ht="18.75" customHeight="1">
      <c r="A56" s="812"/>
      <c r="B56" s="122" t="s">
        <v>403</v>
      </c>
      <c r="C56" s="142">
        <f>C53+C54</f>
        <v>23052</v>
      </c>
      <c r="D56" s="142">
        <f>D53+D54</f>
        <v>11307</v>
      </c>
      <c r="E56" s="143">
        <f t="shared" si="0"/>
        <v>49.04997397188964</v>
      </c>
    </row>
    <row r="57" spans="1:5" ht="18.75" customHeight="1" thickBot="1">
      <c r="A57" s="813"/>
      <c r="B57" s="124" t="s">
        <v>358</v>
      </c>
      <c r="C57" s="144">
        <f>SUM(C55:C56)</f>
        <v>38394</v>
      </c>
      <c r="D57" s="144">
        <f>SUM(D55:D56)</f>
        <v>16144</v>
      </c>
      <c r="E57" s="514">
        <f t="shared" si="0"/>
        <v>42.04823670365162</v>
      </c>
    </row>
    <row r="58" spans="1:5" ht="18.75" customHeight="1" thickTop="1">
      <c r="A58" s="814" t="s">
        <v>7</v>
      </c>
      <c r="B58" s="125" t="s">
        <v>404</v>
      </c>
      <c r="C58" s="145">
        <f aca="true" t="shared" si="1" ref="C58:D60">C45+C55</f>
        <v>28996</v>
      </c>
      <c r="D58" s="145">
        <f t="shared" si="1"/>
        <v>7566</v>
      </c>
      <c r="E58" s="513">
        <f t="shared" si="0"/>
        <v>26.09325424196441</v>
      </c>
    </row>
    <row r="59" spans="1:5" ht="18.75" customHeight="1">
      <c r="A59" s="812"/>
      <c r="B59" s="122" t="s">
        <v>405</v>
      </c>
      <c r="C59" s="142">
        <f t="shared" si="1"/>
        <v>41158</v>
      </c>
      <c r="D59" s="142">
        <f t="shared" si="1"/>
        <v>18829</v>
      </c>
      <c r="E59" s="143">
        <f t="shared" si="0"/>
        <v>45.7480927158754</v>
      </c>
    </row>
    <row r="60" spans="1:5" ht="18.75" customHeight="1">
      <c r="A60" s="812"/>
      <c r="B60" s="122" t="s">
        <v>358</v>
      </c>
      <c r="C60" s="142">
        <f t="shared" si="1"/>
        <v>70154</v>
      </c>
      <c r="D60" s="142">
        <f t="shared" si="1"/>
        <v>26395</v>
      </c>
      <c r="E60" s="143">
        <f t="shared" si="0"/>
        <v>37.62436924480429</v>
      </c>
    </row>
    <row r="61" ht="18.75" customHeight="1">
      <c r="A61" s="94" t="s">
        <v>487</v>
      </c>
    </row>
    <row r="62" ht="19.5" customHeight="1">
      <c r="A62" s="91" t="s">
        <v>406</v>
      </c>
    </row>
    <row r="63" ht="13.5">
      <c r="A63" s="92" t="s">
        <v>274</v>
      </c>
    </row>
    <row r="64" ht="13.5">
      <c r="A64" s="126" t="s">
        <v>275</v>
      </c>
    </row>
    <row r="65" ht="13.5">
      <c r="A65" s="126" t="s">
        <v>276</v>
      </c>
    </row>
    <row r="66" ht="13.5" customHeight="1">
      <c r="A66" s="126"/>
    </row>
    <row r="67" spans="1:6" ht="19.5" customHeight="1">
      <c r="A67" s="93" t="s">
        <v>636</v>
      </c>
      <c r="B67" s="93"/>
      <c r="C67" s="93"/>
      <c r="D67" s="93"/>
      <c r="E67" s="93"/>
      <c r="F67" s="93"/>
    </row>
    <row r="68" spans="1:5" ht="19.5" customHeight="1">
      <c r="A68" s="113"/>
      <c r="B68" s="113"/>
      <c r="C68" s="114" t="s">
        <v>263</v>
      </c>
      <c r="D68" s="114" t="s">
        <v>277</v>
      </c>
      <c r="E68" s="114" t="s">
        <v>278</v>
      </c>
    </row>
    <row r="69" spans="1:5" ht="19.5" customHeight="1">
      <c r="A69" s="805" t="s">
        <v>162</v>
      </c>
      <c r="B69" s="113" t="s">
        <v>266</v>
      </c>
      <c r="C69" s="115">
        <v>1058217</v>
      </c>
      <c r="D69" s="115">
        <v>156101</v>
      </c>
      <c r="E69" s="116">
        <v>14.8</v>
      </c>
    </row>
    <row r="70" spans="1:5" ht="19.5" customHeight="1">
      <c r="A70" s="805"/>
      <c r="B70" s="113" t="s">
        <v>267</v>
      </c>
      <c r="C70" s="115">
        <v>7908</v>
      </c>
      <c r="D70" s="115">
        <v>2031</v>
      </c>
      <c r="E70" s="116">
        <v>25.7</v>
      </c>
    </row>
    <row r="71" spans="1:5" ht="19.5" customHeight="1">
      <c r="A71" s="805"/>
      <c r="B71" s="113" t="s">
        <v>268</v>
      </c>
      <c r="C71" s="115">
        <v>2437</v>
      </c>
      <c r="D71" s="115">
        <v>305</v>
      </c>
      <c r="E71" s="116">
        <v>12.5</v>
      </c>
    </row>
    <row r="72" spans="1:5" ht="19.5" customHeight="1">
      <c r="A72" s="805" t="s">
        <v>193</v>
      </c>
      <c r="B72" s="113" t="s">
        <v>266</v>
      </c>
      <c r="C72" s="115">
        <v>988597</v>
      </c>
      <c r="D72" s="115">
        <v>211988</v>
      </c>
      <c r="E72" s="116">
        <v>21.4</v>
      </c>
    </row>
    <row r="73" spans="1:5" ht="19.5" customHeight="1">
      <c r="A73" s="805"/>
      <c r="B73" s="113" t="s">
        <v>267</v>
      </c>
      <c r="C73" s="115">
        <v>8738</v>
      </c>
      <c r="D73" s="115">
        <v>2338</v>
      </c>
      <c r="E73" s="116">
        <v>26.8</v>
      </c>
    </row>
    <row r="74" spans="1:5" ht="19.5" customHeight="1">
      <c r="A74" s="805"/>
      <c r="B74" s="113" t="s">
        <v>268</v>
      </c>
      <c r="C74" s="115">
        <v>2585</v>
      </c>
      <c r="D74" s="115">
        <v>248</v>
      </c>
      <c r="E74" s="116">
        <v>9.6</v>
      </c>
    </row>
    <row r="75" spans="1:5" ht="19.5" customHeight="1">
      <c r="A75" s="805" t="s">
        <v>210</v>
      </c>
      <c r="B75" s="113" t="s">
        <v>266</v>
      </c>
      <c r="C75" s="115">
        <v>953535</v>
      </c>
      <c r="D75" s="115">
        <v>198778</v>
      </c>
      <c r="E75" s="117">
        <v>20.8</v>
      </c>
    </row>
    <row r="76" spans="1:5" ht="19.5" customHeight="1">
      <c r="A76" s="805"/>
      <c r="B76" s="113" t="s">
        <v>267</v>
      </c>
      <c r="C76" s="115">
        <v>8612</v>
      </c>
      <c r="D76" s="115">
        <v>2465</v>
      </c>
      <c r="E76" s="116">
        <v>28.6</v>
      </c>
    </row>
    <row r="77" spans="1:5" ht="19.5" customHeight="1">
      <c r="A77" s="805"/>
      <c r="B77" s="113" t="s">
        <v>268</v>
      </c>
      <c r="C77" s="115">
        <v>2463</v>
      </c>
      <c r="D77" s="115">
        <v>213</v>
      </c>
      <c r="E77" s="116">
        <v>8.6</v>
      </c>
    </row>
    <row r="78" spans="1:5" ht="19.5" customHeight="1">
      <c r="A78" s="805" t="s">
        <v>257</v>
      </c>
      <c r="B78" s="113" t="s">
        <v>266</v>
      </c>
      <c r="C78" s="115">
        <v>945245</v>
      </c>
      <c r="D78" s="115">
        <v>204872</v>
      </c>
      <c r="E78" s="116">
        <v>21.7</v>
      </c>
    </row>
    <row r="79" spans="1:5" ht="19.5" customHeight="1">
      <c r="A79" s="805"/>
      <c r="B79" s="113" t="s">
        <v>267</v>
      </c>
      <c r="C79" s="115">
        <v>8837</v>
      </c>
      <c r="D79" s="115">
        <v>3294</v>
      </c>
      <c r="E79" s="116">
        <v>37.3</v>
      </c>
    </row>
    <row r="80" spans="1:5" ht="19.5" customHeight="1">
      <c r="A80" s="805"/>
      <c r="B80" s="113" t="s">
        <v>268</v>
      </c>
      <c r="C80" s="115">
        <v>2523</v>
      </c>
      <c r="D80" s="115">
        <v>432</v>
      </c>
      <c r="E80" s="116">
        <v>17.1</v>
      </c>
    </row>
    <row r="81" spans="1:5" ht="19.5" customHeight="1">
      <c r="A81" s="805" t="s">
        <v>318</v>
      </c>
      <c r="B81" s="113" t="s">
        <v>266</v>
      </c>
      <c r="C81" s="115">
        <v>932794</v>
      </c>
      <c r="D81" s="115">
        <v>216693</v>
      </c>
      <c r="E81" s="116">
        <v>23.2</v>
      </c>
    </row>
    <row r="82" spans="1:5" ht="19.5" customHeight="1">
      <c r="A82" s="805"/>
      <c r="B82" s="113" t="s">
        <v>267</v>
      </c>
      <c r="C82" s="115">
        <v>8758</v>
      </c>
      <c r="D82" s="115">
        <v>3875</v>
      </c>
      <c r="E82" s="116">
        <v>44.2</v>
      </c>
    </row>
    <row r="83" spans="1:5" ht="19.5" customHeight="1">
      <c r="A83" s="805"/>
      <c r="B83" s="113" t="s">
        <v>268</v>
      </c>
      <c r="C83" s="115">
        <v>2623</v>
      </c>
      <c r="D83" s="115">
        <v>645</v>
      </c>
      <c r="E83" s="116">
        <v>24.6</v>
      </c>
    </row>
    <row r="84" spans="1:5" ht="19.5" customHeight="1">
      <c r="A84" s="805" t="s">
        <v>355</v>
      </c>
      <c r="B84" s="113" t="s">
        <v>266</v>
      </c>
      <c r="C84" s="115">
        <v>901816</v>
      </c>
      <c r="D84" s="115">
        <v>213373</v>
      </c>
      <c r="E84" s="116">
        <v>23.7</v>
      </c>
    </row>
    <row r="85" spans="1:5" ht="19.5" customHeight="1">
      <c r="A85" s="805"/>
      <c r="B85" s="113" t="s">
        <v>267</v>
      </c>
      <c r="C85" s="115">
        <v>8551</v>
      </c>
      <c r="D85" s="115">
        <v>4023</v>
      </c>
      <c r="E85" s="116">
        <v>47</v>
      </c>
    </row>
    <row r="86" spans="1:5" ht="19.5" customHeight="1">
      <c r="A86" s="805"/>
      <c r="B86" s="113" t="s">
        <v>268</v>
      </c>
      <c r="C86" s="115">
        <v>2690</v>
      </c>
      <c r="D86" s="115">
        <v>588</v>
      </c>
      <c r="E86" s="116">
        <v>21.9</v>
      </c>
    </row>
    <row r="87" spans="1:5" ht="19.5" customHeight="1">
      <c r="A87" s="805" t="s">
        <v>360</v>
      </c>
      <c r="B87" s="113" t="s">
        <v>266</v>
      </c>
      <c r="C87" s="115">
        <v>907695</v>
      </c>
      <c r="D87" s="115">
        <v>221056</v>
      </c>
      <c r="E87" s="116">
        <v>24.4</v>
      </c>
    </row>
    <row r="88" spans="1:5" ht="19.5" customHeight="1">
      <c r="A88" s="805"/>
      <c r="B88" s="113" t="s">
        <v>267</v>
      </c>
      <c r="C88" s="115">
        <v>8491</v>
      </c>
      <c r="D88" s="115">
        <v>4441</v>
      </c>
      <c r="E88" s="116">
        <v>52.3</v>
      </c>
    </row>
    <row r="89" spans="1:5" ht="19.5" customHeight="1">
      <c r="A89" s="805"/>
      <c r="B89" s="113" t="s">
        <v>268</v>
      </c>
      <c r="C89" s="115">
        <v>2678</v>
      </c>
      <c r="D89" s="115">
        <v>803</v>
      </c>
      <c r="E89" s="116">
        <v>30</v>
      </c>
    </row>
    <row r="90" spans="1:5" ht="19.5" customHeight="1">
      <c r="A90" s="805" t="s">
        <v>369</v>
      </c>
      <c r="B90" s="113" t="s">
        <v>266</v>
      </c>
      <c r="C90" s="340">
        <v>960249</v>
      </c>
      <c r="D90" s="340">
        <v>193885</v>
      </c>
      <c r="E90" s="116">
        <v>20.2</v>
      </c>
    </row>
    <row r="91" spans="1:5" ht="19.5" customHeight="1">
      <c r="A91" s="805"/>
      <c r="B91" s="113" t="s">
        <v>267</v>
      </c>
      <c r="C91" s="340">
        <v>8686</v>
      </c>
      <c r="D91" s="340">
        <v>4692</v>
      </c>
      <c r="E91" s="116">
        <v>54</v>
      </c>
    </row>
    <row r="92" spans="1:5" ht="19.5" customHeight="1">
      <c r="A92" s="805"/>
      <c r="B92" s="113" t="s">
        <v>268</v>
      </c>
      <c r="C92" s="340">
        <v>2720</v>
      </c>
      <c r="D92" s="340">
        <v>830</v>
      </c>
      <c r="E92" s="116">
        <v>30.5</v>
      </c>
    </row>
    <row r="94" ht="19.5" customHeight="1">
      <c r="A94" s="93" t="s">
        <v>637</v>
      </c>
    </row>
    <row r="95" spans="1:6" ht="19.5" customHeight="1">
      <c r="A95" s="123"/>
      <c r="B95" s="121" t="s">
        <v>263</v>
      </c>
      <c r="C95" s="121" t="s">
        <v>279</v>
      </c>
      <c r="D95" s="121" t="s">
        <v>280</v>
      </c>
      <c r="E95" s="121" t="s">
        <v>277</v>
      </c>
      <c r="F95" s="121" t="s">
        <v>278</v>
      </c>
    </row>
    <row r="96" spans="1:6" ht="19.5" customHeight="1">
      <c r="A96" s="123" t="s">
        <v>281</v>
      </c>
      <c r="B96" s="340">
        <v>2129</v>
      </c>
      <c r="C96" s="340">
        <v>781</v>
      </c>
      <c r="D96" s="341">
        <v>0.367</v>
      </c>
      <c r="E96" s="340">
        <v>781</v>
      </c>
      <c r="F96" s="341">
        <v>0.367</v>
      </c>
    </row>
    <row r="97" spans="1:6" ht="19.5" customHeight="1">
      <c r="A97" s="123" t="s">
        <v>282</v>
      </c>
      <c r="B97" s="340">
        <v>591</v>
      </c>
      <c r="C97" s="340">
        <v>171</v>
      </c>
      <c r="D97" s="341">
        <v>0.289</v>
      </c>
      <c r="E97" s="340">
        <v>49</v>
      </c>
      <c r="F97" s="341">
        <v>0.083</v>
      </c>
    </row>
    <row r="98" spans="1:6" ht="19.5" customHeight="1">
      <c r="A98" s="121" t="s">
        <v>7</v>
      </c>
      <c r="B98" s="340">
        <v>2720</v>
      </c>
      <c r="C98" s="340">
        <v>952</v>
      </c>
      <c r="D98" s="341">
        <v>0.35</v>
      </c>
      <c r="E98" s="340">
        <v>830</v>
      </c>
      <c r="F98" s="341">
        <v>0.305</v>
      </c>
    </row>
    <row r="99" ht="15" customHeight="1">
      <c r="A99" s="94" t="s">
        <v>487</v>
      </c>
    </row>
    <row r="100" ht="15" customHeight="1">
      <c r="A100" s="94" t="s">
        <v>283</v>
      </c>
    </row>
    <row r="101" ht="15" customHeight="1">
      <c r="A101" s="127" t="s">
        <v>407</v>
      </c>
    </row>
    <row r="102" ht="15" customHeight="1">
      <c r="A102" s="94" t="s">
        <v>330</v>
      </c>
    </row>
    <row r="103" ht="15" customHeight="1">
      <c r="A103" s="127" t="s">
        <v>308</v>
      </c>
    </row>
    <row r="105" ht="19.5" customHeight="1">
      <c r="A105" s="93" t="s">
        <v>284</v>
      </c>
    </row>
    <row r="106" spans="1:6" ht="19.5" customHeight="1">
      <c r="A106" s="806" t="s">
        <v>285</v>
      </c>
      <c r="B106" s="797" t="s">
        <v>286</v>
      </c>
      <c r="C106" s="798"/>
      <c r="D106" s="808" t="s">
        <v>287</v>
      </c>
      <c r="E106" s="797" t="s">
        <v>74</v>
      </c>
      <c r="F106" s="798"/>
    </row>
    <row r="107" spans="1:6" ht="19.5" customHeight="1">
      <c r="A107" s="807"/>
      <c r="B107" s="810" t="s">
        <v>288</v>
      </c>
      <c r="C107" s="811"/>
      <c r="D107" s="809"/>
      <c r="E107" s="129" t="s">
        <v>289</v>
      </c>
      <c r="F107" s="123" t="s">
        <v>290</v>
      </c>
    </row>
    <row r="108" spans="1:6" ht="19.5" customHeight="1">
      <c r="A108" s="128" t="s">
        <v>291</v>
      </c>
      <c r="B108" s="797" t="s">
        <v>292</v>
      </c>
      <c r="C108" s="798"/>
      <c r="D108" s="131"/>
      <c r="E108" s="799" t="s">
        <v>293</v>
      </c>
      <c r="F108" s="801" t="s">
        <v>294</v>
      </c>
    </row>
    <row r="109" spans="1:6" ht="19.5" customHeight="1">
      <c r="A109" s="132" t="s">
        <v>295</v>
      </c>
      <c r="B109" s="797" t="s">
        <v>296</v>
      </c>
      <c r="C109" s="798"/>
      <c r="D109" s="121" t="s">
        <v>408</v>
      </c>
      <c r="E109" s="800"/>
      <c r="F109" s="802"/>
    </row>
    <row r="110" spans="1:6" ht="19.5" customHeight="1">
      <c r="A110" s="130" t="s">
        <v>297</v>
      </c>
      <c r="B110" s="797"/>
      <c r="C110" s="798"/>
      <c r="D110" s="121" t="s">
        <v>409</v>
      </c>
      <c r="E110" s="133"/>
      <c r="F110" s="803"/>
    </row>
    <row r="111" spans="1:6" ht="19.5" customHeight="1">
      <c r="A111" s="799" t="s">
        <v>298</v>
      </c>
      <c r="B111" s="797" t="s">
        <v>299</v>
      </c>
      <c r="C111" s="798"/>
      <c r="D111" s="134"/>
      <c r="E111" s="799" t="s">
        <v>293</v>
      </c>
      <c r="F111" s="801" t="s">
        <v>294</v>
      </c>
    </row>
    <row r="112" spans="1:6" ht="19.5" customHeight="1">
      <c r="A112" s="804"/>
      <c r="B112" s="797" t="s">
        <v>300</v>
      </c>
      <c r="C112" s="798"/>
      <c r="D112" s="121" t="s">
        <v>410</v>
      </c>
      <c r="E112" s="800"/>
      <c r="F112" s="802"/>
    </row>
    <row r="113" spans="1:6" ht="19.5" customHeight="1">
      <c r="A113" s="804"/>
      <c r="B113" s="797"/>
      <c r="C113" s="798"/>
      <c r="D113" s="121" t="s">
        <v>411</v>
      </c>
      <c r="E113" s="135"/>
      <c r="F113" s="802"/>
    </row>
    <row r="114" spans="1:6" ht="19.5" customHeight="1">
      <c r="A114" s="800"/>
      <c r="B114" s="797" t="s">
        <v>296</v>
      </c>
      <c r="C114" s="798"/>
      <c r="D114" s="134"/>
      <c r="E114" s="133"/>
      <c r="F114" s="803"/>
    </row>
    <row r="115" ht="15" customHeight="1">
      <c r="A115" s="136" t="s">
        <v>301</v>
      </c>
    </row>
    <row r="116" ht="15" customHeight="1">
      <c r="A116" s="136" t="s">
        <v>302</v>
      </c>
    </row>
    <row r="117" ht="15" customHeight="1">
      <c r="A117" s="136" t="s">
        <v>303</v>
      </c>
    </row>
    <row r="118" ht="15" customHeight="1">
      <c r="A118" s="136" t="s">
        <v>304</v>
      </c>
    </row>
    <row r="119" ht="15" customHeight="1">
      <c r="A119" s="136" t="s">
        <v>305</v>
      </c>
    </row>
    <row r="120" ht="15" customHeight="1">
      <c r="A120" s="137" t="s">
        <v>306</v>
      </c>
    </row>
  </sheetData>
  <sheetProtection/>
  <mergeCells count="36">
    <mergeCell ref="A11:A13"/>
    <mergeCell ref="A14:A16"/>
    <mergeCell ref="A17:A19"/>
    <mergeCell ref="A20:A22"/>
    <mergeCell ref="A23:A25"/>
    <mergeCell ref="A26:A28"/>
    <mergeCell ref="A29:A31"/>
    <mergeCell ref="A38:A44"/>
    <mergeCell ref="A45:A47"/>
    <mergeCell ref="A48:A54"/>
    <mergeCell ref="A55:A57"/>
    <mergeCell ref="A58:A60"/>
    <mergeCell ref="A32:A34"/>
    <mergeCell ref="A69:A71"/>
    <mergeCell ref="A72:A74"/>
    <mergeCell ref="A75:A77"/>
    <mergeCell ref="A78:A80"/>
    <mergeCell ref="A81:A83"/>
    <mergeCell ref="A84:A86"/>
    <mergeCell ref="A87:A89"/>
    <mergeCell ref="A106:A107"/>
    <mergeCell ref="B106:C106"/>
    <mergeCell ref="D106:D107"/>
    <mergeCell ref="E106:F106"/>
    <mergeCell ref="B107:C107"/>
    <mergeCell ref="A90:A92"/>
    <mergeCell ref="B108:C108"/>
    <mergeCell ref="E108:E109"/>
    <mergeCell ref="F108:F110"/>
    <mergeCell ref="B109:C110"/>
    <mergeCell ref="A111:A114"/>
    <mergeCell ref="B111:C111"/>
    <mergeCell ref="E111:E112"/>
    <mergeCell ref="F111:F114"/>
    <mergeCell ref="B112:C113"/>
    <mergeCell ref="B114:C114"/>
  </mergeCells>
  <printOptions/>
  <pageMargins left="0.7086614173228347" right="0.7086614173228347" top="0.7480314960629921" bottom="0.7480314960629921" header="0.31496062992125984" footer="0.31496062992125984"/>
  <pageSetup firstPageNumber="77" useFirstPageNumber="1" horizontalDpi="600" verticalDpi="600" orientation="portrait" paperSize="9" scale="73" r:id="rId1"/>
  <headerFooter>
    <oddFooter>&amp;C&amp;P</oddFooter>
  </headerFooter>
  <rowBreaks count="1" manualBreakCount="1">
    <brk id="61" max="255" man="1"/>
  </rowBreaks>
</worksheet>
</file>

<file path=xl/worksheets/sheet6.xml><?xml version="1.0" encoding="utf-8"?>
<worksheet xmlns="http://schemas.openxmlformats.org/spreadsheetml/2006/main" xmlns:r="http://schemas.openxmlformats.org/officeDocument/2006/relationships">
  <dimension ref="A1:J52"/>
  <sheetViews>
    <sheetView showGridLines="0" view="pageBreakPreview" zoomScale="110" zoomScaleNormal="115" zoomScaleSheetLayoutView="110" zoomScalePageLayoutView="0" workbookViewId="0" topLeftCell="A1">
      <selection activeCell="G14" sqref="G14"/>
    </sheetView>
  </sheetViews>
  <sheetFormatPr defaultColWidth="9.00390625" defaultRowHeight="18" customHeight="1"/>
  <cols>
    <col min="1" max="1" width="1.625" style="1" customWidth="1"/>
    <col min="2" max="2" width="4.625" style="1" customWidth="1"/>
    <col min="3" max="3" width="13.375" style="1" bestFit="1" customWidth="1"/>
    <col min="4" max="4" width="10.625" style="1" customWidth="1"/>
    <col min="5" max="8" width="9.375" style="1" customWidth="1"/>
    <col min="9" max="10" width="8.75390625" style="1" customWidth="1"/>
    <col min="11" max="16384" width="9.00390625" style="1" customWidth="1"/>
  </cols>
  <sheetData>
    <row r="1" spans="1:10" ht="18" customHeight="1">
      <c r="A1" s="2" t="s">
        <v>516</v>
      </c>
      <c r="B1" s="2"/>
      <c r="C1" s="2"/>
      <c r="D1" s="2"/>
      <c r="E1" s="2"/>
      <c r="F1" s="2"/>
      <c r="G1" s="2"/>
      <c r="H1" s="2"/>
      <c r="I1" s="2"/>
      <c r="J1" s="31"/>
    </row>
    <row r="2" spans="2:10" s="3" customFormat="1" ht="14.25">
      <c r="B2" s="815" t="s">
        <v>59</v>
      </c>
      <c r="C2" s="816"/>
      <c r="D2" s="27" t="s">
        <v>60</v>
      </c>
      <c r="E2" s="28" t="s">
        <v>61</v>
      </c>
      <c r="F2" s="29" t="s">
        <v>517</v>
      </c>
      <c r="G2" s="29" t="s">
        <v>518</v>
      </c>
      <c r="H2" s="28" t="s">
        <v>62</v>
      </c>
      <c r="I2" s="28" t="s">
        <v>63</v>
      </c>
      <c r="J2" s="30" t="s">
        <v>519</v>
      </c>
    </row>
    <row r="3" spans="2:10" s="3" customFormat="1" ht="15.75" customHeight="1">
      <c r="B3" s="840" t="s">
        <v>520</v>
      </c>
      <c r="C3" s="841"/>
      <c r="D3" s="342">
        <f>SUM(D4:D5)</f>
        <v>82578</v>
      </c>
      <c r="E3" s="138">
        <f>SUM(E4:E5)</f>
        <v>18703</v>
      </c>
      <c r="F3" s="343">
        <f>E3/D3*100</f>
        <v>22.64888953474291</v>
      </c>
      <c r="G3" s="138">
        <f>SUM(G4:G5)</f>
        <v>17486</v>
      </c>
      <c r="H3" s="138">
        <f>SUM(H4:H5)</f>
        <v>1217</v>
      </c>
      <c r="I3" s="138">
        <f>SUM(I4:I5)</f>
        <v>0</v>
      </c>
      <c r="J3" s="344">
        <f>SUM(J4:J5)</f>
        <v>43</v>
      </c>
    </row>
    <row r="4" spans="2:10" s="3" customFormat="1" ht="15.75" customHeight="1">
      <c r="B4" s="63"/>
      <c r="C4" s="65" t="s">
        <v>64</v>
      </c>
      <c r="D4" s="345">
        <v>82578</v>
      </c>
      <c r="E4" s="139">
        <v>16390</v>
      </c>
      <c r="F4" s="343">
        <f>E4/D4*100</f>
        <v>19.847901378091017</v>
      </c>
      <c r="G4" s="139">
        <v>15455</v>
      </c>
      <c r="H4" s="139">
        <v>935</v>
      </c>
      <c r="I4" s="139">
        <v>0</v>
      </c>
      <c r="J4" s="346">
        <v>37</v>
      </c>
    </row>
    <row r="5" spans="2:10" s="3" customFormat="1" ht="15.75" customHeight="1">
      <c r="B5" s="64"/>
      <c r="C5" s="66" t="s">
        <v>65</v>
      </c>
      <c r="D5" s="282"/>
      <c r="E5" s="284">
        <v>2313</v>
      </c>
      <c r="F5" s="347"/>
      <c r="G5" s="284">
        <f>E5-H5</f>
        <v>2031</v>
      </c>
      <c r="H5" s="284">
        <v>282</v>
      </c>
      <c r="I5" s="284">
        <v>0</v>
      </c>
      <c r="J5" s="210">
        <v>6</v>
      </c>
    </row>
    <row r="6" spans="2:10" s="3" customFormat="1" ht="15.75" customHeight="1">
      <c r="B6" s="838" t="s">
        <v>67</v>
      </c>
      <c r="C6" s="839"/>
      <c r="D6" s="342">
        <f>SUM(D7:D8)</f>
        <v>101644</v>
      </c>
      <c r="E6" s="138">
        <f>SUM(E7:E8)</f>
        <v>30787</v>
      </c>
      <c r="F6" s="348">
        <f>E6/D6*100</f>
        <v>30.289048050057062</v>
      </c>
      <c r="G6" s="138">
        <f>SUM(G7:G8)</f>
        <v>30468</v>
      </c>
      <c r="H6" s="138">
        <f>SUM(H7:H8)</f>
        <v>319</v>
      </c>
      <c r="I6" s="138">
        <v>0</v>
      </c>
      <c r="J6" s="344">
        <f>SUM(J7:J8)</f>
        <v>21</v>
      </c>
    </row>
    <row r="7" spans="2:10" s="3" customFormat="1" ht="15.75" customHeight="1">
      <c r="B7" s="63"/>
      <c r="C7" s="65" t="s">
        <v>64</v>
      </c>
      <c r="D7" s="345">
        <v>101644</v>
      </c>
      <c r="E7" s="139">
        <v>26406</v>
      </c>
      <c r="F7" s="349">
        <f>E7/D7*100</f>
        <v>25.978906772657513</v>
      </c>
      <c r="G7" s="139">
        <f>E7-H7-I7</f>
        <v>26161</v>
      </c>
      <c r="H7" s="139">
        <v>245</v>
      </c>
      <c r="I7" s="139">
        <v>0</v>
      </c>
      <c r="J7" s="346">
        <v>18</v>
      </c>
    </row>
    <row r="8" spans="2:10" s="3" customFormat="1" ht="15.75" customHeight="1">
      <c r="B8" s="64"/>
      <c r="C8" s="66" t="s">
        <v>65</v>
      </c>
      <c r="D8" s="282"/>
      <c r="E8" s="284">
        <v>4381</v>
      </c>
      <c r="F8" s="283"/>
      <c r="G8" s="284">
        <f>E8-H8</f>
        <v>4307</v>
      </c>
      <c r="H8" s="284">
        <v>74</v>
      </c>
      <c r="I8" s="350">
        <v>0</v>
      </c>
      <c r="J8" s="210">
        <v>3</v>
      </c>
    </row>
    <row r="9" spans="2:10" s="3" customFormat="1" ht="14.25">
      <c r="B9" s="838" t="s">
        <v>68</v>
      </c>
      <c r="C9" s="839"/>
      <c r="D9" s="342">
        <f>SUM(D10:D11)</f>
        <v>76718</v>
      </c>
      <c r="E9" s="138">
        <f>SUM(E10:E11)</f>
        <v>18912</v>
      </c>
      <c r="F9" s="343">
        <f>E9/D9*100</f>
        <v>24.65132042024036</v>
      </c>
      <c r="G9" s="138">
        <f>SUM(G10:G11)</f>
        <v>17854</v>
      </c>
      <c r="H9" s="138">
        <f>SUM(H10:H11)</f>
        <v>1058</v>
      </c>
      <c r="I9" s="138">
        <f>SUM(I10:I11)</f>
        <v>0</v>
      </c>
      <c r="J9" s="344">
        <f>SUM(J10:J11)</f>
        <v>30</v>
      </c>
    </row>
    <row r="10" spans="2:10" s="3" customFormat="1" ht="15.75" customHeight="1">
      <c r="B10" s="63"/>
      <c r="C10" s="65" t="s">
        <v>64</v>
      </c>
      <c r="D10" s="345">
        <v>76718</v>
      </c>
      <c r="E10" s="139">
        <v>15666</v>
      </c>
      <c r="F10" s="349">
        <f>E10/D10*100</f>
        <v>20.4202403608019</v>
      </c>
      <c r="G10" s="139">
        <f>E10-H10</f>
        <v>14797</v>
      </c>
      <c r="H10" s="139">
        <v>869</v>
      </c>
      <c r="I10" s="139">
        <v>0</v>
      </c>
      <c r="J10" s="346">
        <v>27</v>
      </c>
    </row>
    <row r="11" spans="2:10" s="3" customFormat="1" ht="15.75" customHeight="1">
      <c r="B11" s="64"/>
      <c r="C11" s="66" t="s">
        <v>65</v>
      </c>
      <c r="D11" s="282"/>
      <c r="E11" s="284">
        <v>3246</v>
      </c>
      <c r="F11" s="283"/>
      <c r="G11" s="284">
        <f>E11-H11</f>
        <v>3057</v>
      </c>
      <c r="H11" s="284">
        <v>189</v>
      </c>
      <c r="I11" s="284">
        <v>0</v>
      </c>
      <c r="J11" s="210">
        <v>3</v>
      </c>
    </row>
    <row r="12" spans="2:10" s="3" customFormat="1" ht="15.75" customHeight="1">
      <c r="B12" s="838" t="s">
        <v>246</v>
      </c>
      <c r="C12" s="839"/>
      <c r="D12" s="342">
        <f>SUM(D13:D14)</f>
        <v>78025</v>
      </c>
      <c r="E12" s="138">
        <f>SUM(E13:E14)</f>
        <v>10342</v>
      </c>
      <c r="F12" s="343">
        <f>E12/D12*100</f>
        <v>13.25472604934316</v>
      </c>
      <c r="G12" s="138">
        <f>SUM(G13:G14)</f>
        <v>10005</v>
      </c>
      <c r="H12" s="138">
        <f>SUM(H13:H14)</f>
        <v>337</v>
      </c>
      <c r="I12" s="138">
        <f>SUM(I13:I14)</f>
        <v>0</v>
      </c>
      <c r="J12" s="344">
        <f>SUM(J13:J14)</f>
        <v>17</v>
      </c>
    </row>
    <row r="13" spans="2:10" s="3" customFormat="1" ht="15.75" customHeight="1">
      <c r="B13" s="63"/>
      <c r="C13" s="65" t="s">
        <v>64</v>
      </c>
      <c r="D13" s="345">
        <v>78025</v>
      </c>
      <c r="E13" s="139">
        <v>7868</v>
      </c>
      <c r="F13" s="349">
        <f>E13/D13*100</f>
        <v>10.083947452739507</v>
      </c>
      <c r="G13" s="139">
        <f>E13-H13</f>
        <v>7576</v>
      </c>
      <c r="H13" s="139">
        <v>292</v>
      </c>
      <c r="I13" s="139">
        <v>0</v>
      </c>
      <c r="J13" s="346">
        <v>15</v>
      </c>
    </row>
    <row r="14" spans="2:10" s="3" customFormat="1" ht="15.75" customHeight="1">
      <c r="B14" s="64"/>
      <c r="C14" s="66" t="s">
        <v>65</v>
      </c>
      <c r="D14" s="282"/>
      <c r="E14" s="284">
        <v>2474</v>
      </c>
      <c r="F14" s="283"/>
      <c r="G14" s="284">
        <f>E14-H14</f>
        <v>2429</v>
      </c>
      <c r="H14" s="284">
        <v>45</v>
      </c>
      <c r="I14" s="284">
        <v>0</v>
      </c>
      <c r="J14" s="210">
        <v>2</v>
      </c>
    </row>
    <row r="15" spans="2:10" s="3" customFormat="1" ht="15.75" customHeight="1">
      <c r="B15" s="838" t="s">
        <v>66</v>
      </c>
      <c r="C15" s="839"/>
      <c r="D15" s="342">
        <f>SUM(D16:D17)</f>
        <v>54397</v>
      </c>
      <c r="E15" s="138">
        <f>SUM(E16:E17)</f>
        <v>9326</v>
      </c>
      <c r="F15" s="343">
        <f>E15/D15*100</f>
        <v>17.144327812195527</v>
      </c>
      <c r="G15" s="138">
        <f>SUM(G16:G17)</f>
        <v>8931</v>
      </c>
      <c r="H15" s="138">
        <f>SUM(H16:H17)</f>
        <v>395</v>
      </c>
      <c r="I15" s="138">
        <f>SUM(I16:I17)</f>
        <v>0</v>
      </c>
      <c r="J15" s="344">
        <f>SUM(J16:J17)</f>
        <v>28</v>
      </c>
    </row>
    <row r="16" spans="2:10" s="3" customFormat="1" ht="15.75" customHeight="1">
      <c r="B16" s="63"/>
      <c r="C16" s="65" t="s">
        <v>64</v>
      </c>
      <c r="D16" s="345">
        <v>54397</v>
      </c>
      <c r="E16" s="139">
        <v>6941</v>
      </c>
      <c r="F16" s="349">
        <f>E16/D16*100</f>
        <v>12.759894847142306</v>
      </c>
      <c r="G16" s="139">
        <f>E16-H16</f>
        <v>6703</v>
      </c>
      <c r="H16" s="139">
        <v>238</v>
      </c>
      <c r="I16" s="139">
        <v>0</v>
      </c>
      <c r="J16" s="346">
        <v>22</v>
      </c>
    </row>
    <row r="17" spans="2:10" s="3" customFormat="1" ht="15.75" customHeight="1">
      <c r="B17" s="67"/>
      <c r="C17" s="68" t="s">
        <v>65</v>
      </c>
      <c r="D17" s="351"/>
      <c r="E17" s="352">
        <v>2385</v>
      </c>
      <c r="F17" s="353"/>
      <c r="G17" s="352">
        <f>E17-H17</f>
        <v>2228</v>
      </c>
      <c r="H17" s="352">
        <v>157</v>
      </c>
      <c r="I17" s="352">
        <v>0</v>
      </c>
      <c r="J17" s="354">
        <v>6</v>
      </c>
    </row>
    <row r="18" spans="2:10" s="3" customFormat="1" ht="15.75" customHeight="1">
      <c r="B18" s="842" t="s">
        <v>638</v>
      </c>
      <c r="C18" s="843"/>
      <c r="D18" s="355">
        <f>SUM(D19:D20)</f>
        <v>20722</v>
      </c>
      <c r="E18" s="356">
        <f>SUM(E19:E20)</f>
        <v>6088</v>
      </c>
      <c r="F18" s="348">
        <f>E18/D18*100</f>
        <v>29.37940353247756</v>
      </c>
      <c r="G18" s="356">
        <f>SUM(G19:G20)</f>
        <v>2501</v>
      </c>
      <c r="H18" s="356">
        <f>SUM(H19:H20)</f>
        <v>1021</v>
      </c>
      <c r="I18" s="356">
        <f>SUM(I19:I20)</f>
        <v>2566</v>
      </c>
      <c r="J18" s="357">
        <f>SUM(J19:J20)</f>
        <v>74</v>
      </c>
    </row>
    <row r="19" spans="2:10" s="3" customFormat="1" ht="13.5">
      <c r="B19" s="63"/>
      <c r="C19" s="65" t="s">
        <v>64</v>
      </c>
      <c r="D19" s="345">
        <v>20722</v>
      </c>
      <c r="E19" s="139">
        <v>5466</v>
      </c>
      <c r="F19" s="349">
        <f>E19/D19*100</f>
        <v>26.377762764211948</v>
      </c>
      <c r="G19" s="139">
        <v>2247</v>
      </c>
      <c r="H19" s="139">
        <v>894</v>
      </c>
      <c r="I19" s="358">
        <v>2325</v>
      </c>
      <c r="J19" s="346">
        <v>68</v>
      </c>
    </row>
    <row r="20" spans="2:10" s="3" customFormat="1" ht="15.75" customHeight="1">
      <c r="B20" s="64"/>
      <c r="C20" s="66" t="s">
        <v>65</v>
      </c>
      <c r="D20" s="282"/>
      <c r="E20" s="284">
        <v>622</v>
      </c>
      <c r="F20" s="283"/>
      <c r="G20" s="284">
        <v>254</v>
      </c>
      <c r="H20" s="284">
        <v>127</v>
      </c>
      <c r="I20" s="350">
        <v>241</v>
      </c>
      <c r="J20" s="210">
        <v>6</v>
      </c>
    </row>
    <row r="21" spans="3:10" s="3" customFormat="1" ht="15.75" customHeight="1">
      <c r="C21" s="844" t="s">
        <v>214</v>
      </c>
      <c r="D21" s="844"/>
      <c r="E21" s="844"/>
      <c r="F21" s="844"/>
      <c r="G21" s="844"/>
      <c r="H21" s="844"/>
      <c r="I21" s="844"/>
      <c r="J21" s="844"/>
    </row>
    <row r="22" s="3" customFormat="1" ht="15.75" customHeight="1"/>
    <row r="23" spans="1:10" ht="15.75" customHeight="1">
      <c r="A23" s="764" t="s">
        <v>378</v>
      </c>
      <c r="B23" s="764"/>
      <c r="C23" s="764"/>
      <c r="D23" s="764"/>
      <c r="E23" s="764"/>
      <c r="F23" s="764"/>
      <c r="G23" s="764"/>
      <c r="H23" s="764"/>
      <c r="I23" s="764"/>
      <c r="J23" s="764"/>
    </row>
    <row r="24" spans="2:6" s="3" customFormat="1" ht="15.75" customHeight="1">
      <c r="B24" s="830" t="s">
        <v>59</v>
      </c>
      <c r="C24" s="831"/>
      <c r="D24" s="32" t="s">
        <v>36</v>
      </c>
      <c r="E24" s="5" t="s">
        <v>61</v>
      </c>
      <c r="F24" s="6" t="s">
        <v>62</v>
      </c>
    </row>
    <row r="25" spans="2:6" s="3" customFormat="1" ht="15.75" customHeight="1">
      <c r="B25" s="836" t="s">
        <v>521</v>
      </c>
      <c r="C25" s="837"/>
      <c r="D25" s="138">
        <f>SUM(D26:D27)</f>
        <v>28742</v>
      </c>
      <c r="E25" s="138">
        <f>SUM(E26:E27)</f>
        <v>3626</v>
      </c>
      <c r="F25" s="344">
        <f>SUM(F26:F27)</f>
        <v>3</v>
      </c>
    </row>
    <row r="26" spans="2:6" s="3" customFormat="1" ht="15.75" customHeight="1">
      <c r="B26" s="63"/>
      <c r="C26" s="65" t="s">
        <v>64</v>
      </c>
      <c r="D26" s="139">
        <v>28742</v>
      </c>
      <c r="E26" s="139">
        <v>3048</v>
      </c>
      <c r="F26" s="346">
        <v>3</v>
      </c>
    </row>
    <row r="27" spans="2:6" s="3" customFormat="1" ht="15.75" customHeight="1">
      <c r="B27" s="63"/>
      <c r="C27" s="65" t="s">
        <v>65</v>
      </c>
      <c r="D27" s="139">
        <v>0</v>
      </c>
      <c r="E27" s="139">
        <v>578</v>
      </c>
      <c r="F27" s="346">
        <v>0</v>
      </c>
    </row>
    <row r="28" spans="2:6" s="3" customFormat="1" ht="15.75" customHeight="1">
      <c r="B28" s="776" t="s">
        <v>522</v>
      </c>
      <c r="C28" s="834"/>
      <c r="D28" s="139">
        <f>SUM(D29:D30)</f>
        <v>28742</v>
      </c>
      <c r="E28" s="139">
        <f>SUM(E29:E30)</f>
        <v>3626</v>
      </c>
      <c r="F28" s="346">
        <f>SUM(F29:F30)</f>
        <v>22</v>
      </c>
    </row>
    <row r="29" spans="2:6" s="3" customFormat="1" ht="15.75" customHeight="1">
      <c r="B29" s="63"/>
      <c r="C29" s="65" t="s">
        <v>64</v>
      </c>
      <c r="D29" s="139">
        <v>28742</v>
      </c>
      <c r="E29" s="139">
        <v>3048</v>
      </c>
      <c r="F29" s="346">
        <v>18</v>
      </c>
    </row>
    <row r="30" spans="2:6" s="3" customFormat="1" ht="15.75" customHeight="1">
      <c r="B30" s="64"/>
      <c r="C30" s="66" t="s">
        <v>523</v>
      </c>
      <c r="D30" s="284">
        <v>0</v>
      </c>
      <c r="E30" s="284">
        <v>578</v>
      </c>
      <c r="F30" s="210">
        <v>4</v>
      </c>
    </row>
    <row r="31" spans="3:10" ht="15.75" customHeight="1">
      <c r="C31" s="835"/>
      <c r="D31" s="835"/>
      <c r="E31" s="835"/>
      <c r="F31" s="835"/>
      <c r="G31" s="835"/>
      <c r="H31" s="835"/>
      <c r="I31" s="835"/>
      <c r="J31" s="835"/>
    </row>
    <row r="32" ht="15.75" customHeight="1"/>
    <row r="33" spans="1:10" ht="15.75" customHeight="1">
      <c r="A33" s="764" t="s">
        <v>524</v>
      </c>
      <c r="B33" s="764"/>
      <c r="C33" s="764"/>
      <c r="D33" s="764"/>
      <c r="E33" s="764"/>
      <c r="F33" s="764"/>
      <c r="G33" s="764"/>
      <c r="H33" s="764"/>
      <c r="I33" s="764"/>
      <c r="J33" s="764"/>
    </row>
    <row r="34" spans="2:10" s="3" customFormat="1" ht="15.75" customHeight="1">
      <c r="B34" s="815" t="s">
        <v>59</v>
      </c>
      <c r="C34" s="816"/>
      <c r="D34" s="27" t="s">
        <v>60</v>
      </c>
      <c r="E34" s="28" t="s">
        <v>61</v>
      </c>
      <c r="F34" s="29" t="s">
        <v>517</v>
      </c>
      <c r="G34" s="29" t="s">
        <v>518</v>
      </c>
      <c r="H34" s="28" t="s">
        <v>62</v>
      </c>
      <c r="I34" s="28" t="s">
        <v>69</v>
      </c>
      <c r="J34" s="30" t="s">
        <v>58</v>
      </c>
    </row>
    <row r="35" spans="2:10" s="3" customFormat="1" ht="15.75" customHeight="1">
      <c r="B35" s="822" t="s">
        <v>53</v>
      </c>
      <c r="C35" s="823"/>
      <c r="D35" s="359">
        <v>85331</v>
      </c>
      <c r="E35" s="360">
        <v>4032</v>
      </c>
      <c r="F35" s="361">
        <f>E35/D35*100</f>
        <v>4.725129202751638</v>
      </c>
      <c r="G35" s="360">
        <v>170</v>
      </c>
      <c r="H35" s="360">
        <v>3277</v>
      </c>
      <c r="I35" s="360">
        <v>585</v>
      </c>
      <c r="J35" s="211"/>
    </row>
    <row r="36" spans="2:10" s="3" customFormat="1" ht="15.75" customHeight="1">
      <c r="B36" s="824" t="s">
        <v>525</v>
      </c>
      <c r="C36" s="825"/>
      <c r="D36" s="828">
        <f>SUM(D38:D39)</f>
        <v>16760</v>
      </c>
      <c r="E36" s="820">
        <f>SUM(E38:E39)</f>
        <v>4957</v>
      </c>
      <c r="F36" s="832">
        <f>E36/D36*100</f>
        <v>29.576372315035798</v>
      </c>
      <c r="G36" s="820">
        <f>SUM(G38:G39)</f>
        <v>2133</v>
      </c>
      <c r="H36" s="820">
        <f>SUM(H38:H39)</f>
        <v>1360</v>
      </c>
      <c r="I36" s="820">
        <f>SUM(I38:I39)</f>
        <v>1194</v>
      </c>
      <c r="J36" s="362">
        <v>293</v>
      </c>
    </row>
    <row r="37" spans="2:10" s="3" customFormat="1" ht="15.75" customHeight="1">
      <c r="B37" s="826"/>
      <c r="C37" s="827"/>
      <c r="D37" s="829"/>
      <c r="E37" s="821"/>
      <c r="F37" s="833" t="e">
        <f>E37/D37*100</f>
        <v>#DIV/0!</v>
      </c>
      <c r="G37" s="821"/>
      <c r="H37" s="821"/>
      <c r="I37" s="821"/>
      <c r="J37" s="363" t="s">
        <v>70</v>
      </c>
    </row>
    <row r="38" spans="2:10" s="3" customFormat="1" ht="15.75" customHeight="1">
      <c r="B38" s="63"/>
      <c r="C38" s="65" t="s">
        <v>64</v>
      </c>
      <c r="D38" s="345">
        <v>16760</v>
      </c>
      <c r="E38" s="139">
        <v>4566</v>
      </c>
      <c r="F38" s="349">
        <f>E38/D38*100</f>
        <v>27.24343675417661</v>
      </c>
      <c r="G38" s="139">
        <v>1827</v>
      </c>
      <c r="H38" s="139">
        <v>1356</v>
      </c>
      <c r="I38" s="139">
        <v>1113</v>
      </c>
      <c r="J38" s="346">
        <v>293</v>
      </c>
    </row>
    <row r="39" spans="2:10" s="3" customFormat="1" ht="15.75" customHeight="1">
      <c r="B39" s="64"/>
      <c r="C39" s="66" t="s">
        <v>65</v>
      </c>
      <c r="D39" s="282">
        <v>0</v>
      </c>
      <c r="E39" s="284">
        <v>391</v>
      </c>
      <c r="F39" s="283">
        <v>0</v>
      </c>
      <c r="G39" s="284">
        <v>306</v>
      </c>
      <c r="H39" s="284">
        <v>4</v>
      </c>
      <c r="I39" s="284">
        <v>81</v>
      </c>
      <c r="J39" s="210">
        <v>0</v>
      </c>
    </row>
    <row r="40" s="3" customFormat="1" ht="15.75" customHeight="1">
      <c r="B40" s="3" t="s">
        <v>184</v>
      </c>
    </row>
    <row r="41" ht="15.75" customHeight="1"/>
    <row r="42" spans="1:10" ht="15.75" customHeight="1">
      <c r="A42" s="819" t="s">
        <v>379</v>
      </c>
      <c r="B42" s="819"/>
      <c r="C42" s="819"/>
      <c r="D42" s="819"/>
      <c r="E42" s="819"/>
      <c r="F42" s="819"/>
      <c r="G42" s="819"/>
      <c r="H42" s="819"/>
      <c r="I42" s="819"/>
      <c r="J42" s="819"/>
    </row>
    <row r="43" spans="2:10" s="3" customFormat="1" ht="15.75" customHeight="1">
      <c r="B43" s="815" t="s">
        <v>59</v>
      </c>
      <c r="C43" s="816"/>
      <c r="D43" s="27" t="s">
        <v>60</v>
      </c>
      <c r="E43" s="28" t="s">
        <v>61</v>
      </c>
      <c r="F43" s="29" t="s">
        <v>517</v>
      </c>
      <c r="G43" s="29" t="s">
        <v>518</v>
      </c>
      <c r="H43" s="232" t="s">
        <v>71</v>
      </c>
      <c r="I43" s="232" t="s">
        <v>72</v>
      </c>
      <c r="J43" s="257" t="s">
        <v>73</v>
      </c>
    </row>
    <row r="44" spans="2:10" s="3" customFormat="1" ht="15.75" customHeight="1">
      <c r="B44" s="817" t="s">
        <v>48</v>
      </c>
      <c r="C44" s="818"/>
      <c r="D44" s="364">
        <v>55605</v>
      </c>
      <c r="E44" s="365">
        <v>1759</v>
      </c>
      <c r="F44" s="366">
        <f>E44/D44*100</f>
        <v>3.1633845877169318</v>
      </c>
      <c r="G44" s="365">
        <f>E44-H44-I44-J44</f>
        <v>1100</v>
      </c>
      <c r="H44" s="365">
        <v>524</v>
      </c>
      <c r="I44" s="365">
        <v>126</v>
      </c>
      <c r="J44" s="367">
        <v>9</v>
      </c>
    </row>
    <row r="45" ht="15.75" customHeight="1"/>
    <row r="46" spans="1:10" ht="15.75" customHeight="1">
      <c r="A46" s="819" t="s">
        <v>380</v>
      </c>
      <c r="B46" s="819"/>
      <c r="C46" s="819"/>
      <c r="D46" s="819"/>
      <c r="E46" s="819"/>
      <c r="F46" s="819"/>
      <c r="G46" s="819"/>
      <c r="H46" s="819"/>
      <c r="I46" s="819"/>
      <c r="J46" s="819"/>
    </row>
    <row r="47" spans="2:10" s="3" customFormat="1" ht="15.75" customHeight="1">
      <c r="B47" s="815" t="s">
        <v>59</v>
      </c>
      <c r="C47" s="816"/>
      <c r="D47" s="27" t="s">
        <v>60</v>
      </c>
      <c r="E47" s="28" t="s">
        <v>61</v>
      </c>
      <c r="F47" s="29" t="s">
        <v>218</v>
      </c>
      <c r="G47" s="29" t="s">
        <v>518</v>
      </c>
      <c r="H47" s="28" t="s">
        <v>62</v>
      </c>
      <c r="I47" s="258" t="s">
        <v>147</v>
      </c>
      <c r="J47" s="257" t="s">
        <v>148</v>
      </c>
    </row>
    <row r="48" spans="2:10" s="3" customFormat="1" ht="15.75" customHeight="1">
      <c r="B48" s="817" t="s">
        <v>149</v>
      </c>
      <c r="C48" s="818"/>
      <c r="D48" s="364">
        <v>8567</v>
      </c>
      <c r="E48" s="365">
        <v>906</v>
      </c>
      <c r="F48" s="366">
        <f>E48/D48*100</f>
        <v>10.575463989728027</v>
      </c>
      <c r="G48" s="365">
        <f>E48-H48-I48-J48</f>
        <v>667</v>
      </c>
      <c r="H48" s="365">
        <v>153</v>
      </c>
      <c r="I48" s="365">
        <v>31</v>
      </c>
      <c r="J48" s="367">
        <v>55</v>
      </c>
    </row>
    <row r="49" ht="15.75" customHeight="1"/>
    <row r="50" spans="1:10" ht="15.75" customHeight="1">
      <c r="A50" s="819" t="s">
        <v>381</v>
      </c>
      <c r="B50" s="819"/>
      <c r="C50" s="819"/>
      <c r="D50" s="819"/>
      <c r="E50" s="819"/>
      <c r="F50" s="819"/>
      <c r="G50" s="819"/>
      <c r="H50" s="819"/>
      <c r="I50" s="819"/>
      <c r="J50" s="819"/>
    </row>
    <row r="51" spans="2:10" s="3" customFormat="1" ht="15.75" customHeight="1">
      <c r="B51" s="815" t="s">
        <v>59</v>
      </c>
      <c r="C51" s="816"/>
      <c r="D51" s="27" t="s">
        <v>60</v>
      </c>
      <c r="E51" s="28" t="s">
        <v>362</v>
      </c>
      <c r="F51" s="29" t="s">
        <v>526</v>
      </c>
      <c r="G51" s="29" t="s">
        <v>363</v>
      </c>
      <c r="H51" s="28" t="s">
        <v>364</v>
      </c>
      <c r="I51" s="258" t="s">
        <v>365</v>
      </c>
      <c r="J51" s="257" t="s">
        <v>361</v>
      </c>
    </row>
    <row r="52" spans="2:10" s="3" customFormat="1" ht="15.75" customHeight="1">
      <c r="B52" s="817" t="s">
        <v>333</v>
      </c>
      <c r="C52" s="818"/>
      <c r="D52" s="364">
        <v>13810</v>
      </c>
      <c r="E52" s="365">
        <v>5184</v>
      </c>
      <c r="F52" s="366">
        <f>E52/D52*100</f>
        <v>37.53801593048516</v>
      </c>
      <c r="G52" s="365">
        <v>1473</v>
      </c>
      <c r="H52" s="365">
        <v>1065</v>
      </c>
      <c r="I52" s="365">
        <v>119</v>
      </c>
      <c r="J52" s="367">
        <v>16</v>
      </c>
    </row>
    <row r="53" ht="15.75" customHeight="1"/>
    <row r="54" ht="15.75" customHeight="1"/>
    <row r="85" ht="15" customHeight="1"/>
    <row r="86" ht="15" customHeight="1"/>
    <row r="87" ht="15" customHeight="1"/>
    <row r="88" ht="15" customHeight="1"/>
    <row r="89" ht="15" customHeight="1"/>
    <row r="90" ht="15" customHeight="1"/>
  </sheetData>
  <sheetProtection/>
  <mergeCells count="32">
    <mergeCell ref="B2:C2"/>
    <mergeCell ref="B6:C6"/>
    <mergeCell ref="B9:C9"/>
    <mergeCell ref="B12:C12"/>
    <mergeCell ref="B3:C3"/>
    <mergeCell ref="A33:J33"/>
    <mergeCell ref="B15:C15"/>
    <mergeCell ref="B18:C18"/>
    <mergeCell ref="C21:J21"/>
    <mergeCell ref="A23:J23"/>
    <mergeCell ref="B34:C34"/>
    <mergeCell ref="B36:C37"/>
    <mergeCell ref="D36:D37"/>
    <mergeCell ref="E36:E37"/>
    <mergeCell ref="B24:C24"/>
    <mergeCell ref="F36:F37"/>
    <mergeCell ref="B28:C28"/>
    <mergeCell ref="C31:J31"/>
    <mergeCell ref="B25:C25"/>
    <mergeCell ref="G36:G37"/>
    <mergeCell ref="H36:H37"/>
    <mergeCell ref="B35:C35"/>
    <mergeCell ref="I36:I37"/>
    <mergeCell ref="A50:J50"/>
    <mergeCell ref="B43:C43"/>
    <mergeCell ref="A42:J42"/>
    <mergeCell ref="B51:C51"/>
    <mergeCell ref="B52:C52"/>
    <mergeCell ref="B48:C48"/>
    <mergeCell ref="B44:C44"/>
    <mergeCell ref="A46:J46"/>
    <mergeCell ref="B47:C47"/>
  </mergeCells>
  <printOptions/>
  <pageMargins left="0.7086614173228347" right="0.7086614173228347" top="0.7480314960629921" bottom="0.7480314960629921" header="0.31496062992125984" footer="0.31496062992125984"/>
  <pageSetup firstPageNumber="79" useFirstPageNumber="1" horizontalDpi="600" verticalDpi="600" orientation="portrait" paperSize="9" scale="97" r:id="rId3"/>
  <headerFooter>
    <oddFooter>&amp;C&amp;P</oddFoot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AA24"/>
  <sheetViews>
    <sheetView showGridLines="0" view="pageBreakPreview" zoomScaleNormal="115" zoomScaleSheetLayoutView="100" zoomScalePageLayoutView="0" workbookViewId="0" topLeftCell="C1">
      <selection activeCell="X15" sqref="X15"/>
    </sheetView>
  </sheetViews>
  <sheetFormatPr defaultColWidth="9.00390625" defaultRowHeight="19.5" customHeight="1"/>
  <cols>
    <col min="1" max="1" width="1.625" style="1" customWidth="1"/>
    <col min="2" max="2" width="3.50390625" style="1" bestFit="1" customWidth="1"/>
    <col min="3" max="3" width="10.00390625" style="1" customWidth="1"/>
    <col min="4" max="7" width="6.875" style="1" customWidth="1"/>
    <col min="8" max="11" width="6.25390625" style="1" customWidth="1"/>
    <col min="12" max="13" width="6.25390625" style="47" customWidth="1"/>
    <col min="14" max="27" width="6.25390625" style="1" customWidth="1"/>
    <col min="28" max="16384" width="9.00390625" style="1" customWidth="1"/>
  </cols>
  <sheetData>
    <row r="1" spans="1:27" ht="19.5" customHeight="1">
      <c r="A1" s="848" t="s">
        <v>527</v>
      </c>
      <c r="B1" s="848"/>
      <c r="C1" s="848"/>
      <c r="D1" s="848"/>
      <c r="E1" s="848"/>
      <c r="F1" s="848"/>
      <c r="G1" s="848"/>
      <c r="H1" s="848"/>
      <c r="I1" s="848"/>
      <c r="J1" s="848"/>
      <c r="K1" s="848"/>
      <c r="L1" s="848"/>
      <c r="M1" s="848"/>
      <c r="AA1" s="26"/>
    </row>
    <row r="2" spans="2:27" s="3" customFormat="1" ht="13.5">
      <c r="B2" s="851" t="s">
        <v>83</v>
      </c>
      <c r="C2" s="825" t="s">
        <v>81</v>
      </c>
      <c r="D2" s="854" t="s">
        <v>61</v>
      </c>
      <c r="E2" s="855"/>
      <c r="F2" s="855" t="s">
        <v>528</v>
      </c>
      <c r="G2" s="855"/>
      <c r="H2" s="855" t="s">
        <v>62</v>
      </c>
      <c r="I2" s="855"/>
      <c r="J2" s="855" t="s">
        <v>86</v>
      </c>
      <c r="K2" s="855"/>
      <c r="L2" s="863" t="s">
        <v>529</v>
      </c>
      <c r="M2" s="863"/>
      <c r="N2" s="855" t="s">
        <v>87</v>
      </c>
      <c r="O2" s="855"/>
      <c r="P2" s="855"/>
      <c r="Q2" s="855"/>
      <c r="R2" s="855"/>
      <c r="S2" s="855"/>
      <c r="T2" s="855"/>
      <c r="U2" s="855"/>
      <c r="V2" s="855"/>
      <c r="W2" s="855"/>
      <c r="X2" s="855"/>
      <c r="Y2" s="855"/>
      <c r="Z2" s="855"/>
      <c r="AA2" s="865"/>
    </row>
    <row r="3" spans="2:27" s="3" customFormat="1" ht="30" customHeight="1">
      <c r="B3" s="852"/>
      <c r="C3" s="849"/>
      <c r="D3" s="856"/>
      <c r="E3" s="857"/>
      <c r="F3" s="857"/>
      <c r="G3" s="857"/>
      <c r="H3" s="857"/>
      <c r="I3" s="857"/>
      <c r="J3" s="857"/>
      <c r="K3" s="857"/>
      <c r="L3" s="864"/>
      <c r="M3" s="864"/>
      <c r="N3" s="857" t="s">
        <v>88</v>
      </c>
      <c r="O3" s="857"/>
      <c r="P3" s="857" t="s">
        <v>89</v>
      </c>
      <c r="Q3" s="857"/>
      <c r="R3" s="857" t="s">
        <v>530</v>
      </c>
      <c r="S3" s="857"/>
      <c r="T3" s="857" t="s">
        <v>531</v>
      </c>
      <c r="U3" s="857"/>
      <c r="V3" s="866" t="s">
        <v>532</v>
      </c>
      <c r="W3" s="866"/>
      <c r="X3" s="857" t="s">
        <v>90</v>
      </c>
      <c r="Y3" s="857"/>
      <c r="Z3" s="857" t="s">
        <v>82</v>
      </c>
      <c r="AA3" s="867"/>
    </row>
    <row r="4" spans="2:27" s="3" customFormat="1" ht="26.25" customHeight="1">
      <c r="B4" s="853"/>
      <c r="C4" s="850"/>
      <c r="D4" s="150" t="s">
        <v>64</v>
      </c>
      <c r="E4" s="151" t="s">
        <v>65</v>
      </c>
      <c r="F4" s="151" t="s">
        <v>64</v>
      </c>
      <c r="G4" s="151" t="s">
        <v>65</v>
      </c>
      <c r="H4" s="151" t="s">
        <v>64</v>
      </c>
      <c r="I4" s="151" t="s">
        <v>65</v>
      </c>
      <c r="J4" s="151" t="s">
        <v>64</v>
      </c>
      <c r="K4" s="151" t="s">
        <v>65</v>
      </c>
      <c r="L4" s="151" t="s">
        <v>64</v>
      </c>
      <c r="M4" s="151" t="s">
        <v>65</v>
      </c>
      <c r="N4" s="151" t="s">
        <v>64</v>
      </c>
      <c r="O4" s="151" t="s">
        <v>65</v>
      </c>
      <c r="P4" s="151" t="s">
        <v>64</v>
      </c>
      <c r="Q4" s="151" t="s">
        <v>65</v>
      </c>
      <c r="R4" s="151" t="s">
        <v>64</v>
      </c>
      <c r="S4" s="151" t="s">
        <v>65</v>
      </c>
      <c r="T4" s="151" t="s">
        <v>64</v>
      </c>
      <c r="U4" s="151" t="s">
        <v>65</v>
      </c>
      <c r="V4" s="151" t="s">
        <v>64</v>
      </c>
      <c r="W4" s="151" t="s">
        <v>65</v>
      </c>
      <c r="X4" s="151" t="s">
        <v>64</v>
      </c>
      <c r="Y4" s="151" t="s">
        <v>65</v>
      </c>
      <c r="Z4" s="151" t="s">
        <v>64</v>
      </c>
      <c r="AA4" s="152" t="s">
        <v>65</v>
      </c>
    </row>
    <row r="5" spans="1:27" s="3" customFormat="1" ht="26.25" customHeight="1">
      <c r="A5" s="140"/>
      <c r="B5" s="858" t="s">
        <v>77</v>
      </c>
      <c r="C5" s="171" t="s">
        <v>215</v>
      </c>
      <c r="D5" s="212">
        <f>F5+H5</f>
        <v>69</v>
      </c>
      <c r="E5" s="213">
        <f>G5+I5</f>
        <v>57</v>
      </c>
      <c r="F5" s="213">
        <f>13+53</f>
        <v>66</v>
      </c>
      <c r="G5" s="213">
        <v>53</v>
      </c>
      <c r="H5" s="213">
        <f>1+2</f>
        <v>3</v>
      </c>
      <c r="I5" s="213">
        <v>4</v>
      </c>
      <c r="J5" s="213">
        <f>+N5+P5+R5+T5+V5+X5+Z5</f>
        <v>2</v>
      </c>
      <c r="K5" s="213">
        <f aca="true" t="shared" si="0" ref="J5:K8">+O5+Q5+S5+U5+W5+Y5+AA5</f>
        <v>3</v>
      </c>
      <c r="L5" s="368">
        <f aca="true" t="shared" si="1" ref="L5:M23">J5/H5*100</f>
        <v>66.66666666666666</v>
      </c>
      <c r="M5" s="368">
        <f t="shared" si="1"/>
        <v>75</v>
      </c>
      <c r="N5" s="213">
        <v>0</v>
      </c>
      <c r="O5" s="213">
        <v>0</v>
      </c>
      <c r="P5" s="213">
        <v>0</v>
      </c>
      <c r="Q5" s="213">
        <v>0</v>
      </c>
      <c r="R5" s="213">
        <v>0</v>
      </c>
      <c r="S5" s="213">
        <v>0</v>
      </c>
      <c r="T5" s="213">
        <v>0</v>
      </c>
      <c r="U5" s="213">
        <v>1</v>
      </c>
      <c r="V5" s="213">
        <v>0</v>
      </c>
      <c r="W5" s="213">
        <v>1</v>
      </c>
      <c r="X5" s="213">
        <f>1+1</f>
        <v>2</v>
      </c>
      <c r="Y5" s="213">
        <v>0</v>
      </c>
      <c r="Z5" s="213">
        <v>0</v>
      </c>
      <c r="AA5" s="214">
        <v>1</v>
      </c>
    </row>
    <row r="6" spans="2:27" s="3" customFormat="1" ht="26.25" customHeight="1">
      <c r="B6" s="858"/>
      <c r="C6" s="172" t="s">
        <v>533</v>
      </c>
      <c r="D6" s="212">
        <f aca="true" t="shared" si="2" ref="D6:E21">F6+H6</f>
        <v>68</v>
      </c>
      <c r="E6" s="213">
        <f t="shared" si="2"/>
        <v>73</v>
      </c>
      <c r="F6" s="213">
        <f>9+57</f>
        <v>66</v>
      </c>
      <c r="G6" s="213">
        <v>70</v>
      </c>
      <c r="H6" s="213">
        <v>2</v>
      </c>
      <c r="I6" s="213">
        <v>3</v>
      </c>
      <c r="J6" s="213">
        <f t="shared" si="0"/>
        <v>1</v>
      </c>
      <c r="K6" s="213">
        <f t="shared" si="0"/>
        <v>3</v>
      </c>
      <c r="L6" s="369">
        <f t="shared" si="1"/>
        <v>50</v>
      </c>
      <c r="M6" s="368">
        <f t="shared" si="1"/>
        <v>100</v>
      </c>
      <c r="N6" s="213">
        <v>0</v>
      </c>
      <c r="O6" s="213">
        <v>0</v>
      </c>
      <c r="P6" s="213">
        <v>0</v>
      </c>
      <c r="Q6" s="213">
        <v>0</v>
      </c>
      <c r="R6" s="213">
        <v>0</v>
      </c>
      <c r="S6" s="213">
        <v>0</v>
      </c>
      <c r="T6" s="213">
        <v>0</v>
      </c>
      <c r="U6" s="213">
        <v>0</v>
      </c>
      <c r="V6" s="213">
        <v>0</v>
      </c>
      <c r="W6" s="213">
        <v>0</v>
      </c>
      <c r="X6" s="213">
        <v>1</v>
      </c>
      <c r="Y6" s="213">
        <v>3</v>
      </c>
      <c r="Z6" s="213">
        <v>0</v>
      </c>
      <c r="AA6" s="214">
        <v>0</v>
      </c>
    </row>
    <row r="7" spans="2:27" s="3" customFormat="1" ht="26.25" customHeight="1">
      <c r="B7" s="858"/>
      <c r="C7" s="259" t="s">
        <v>534</v>
      </c>
      <c r="D7" s="370">
        <f t="shared" si="2"/>
        <v>62</v>
      </c>
      <c r="E7" s="215">
        <f t="shared" si="2"/>
        <v>57</v>
      </c>
      <c r="F7" s="215">
        <f>5+53</f>
        <v>58</v>
      </c>
      <c r="G7" s="215">
        <v>51</v>
      </c>
      <c r="H7" s="215">
        <v>4</v>
      </c>
      <c r="I7" s="215">
        <v>6</v>
      </c>
      <c r="J7" s="215">
        <f t="shared" si="0"/>
        <v>4</v>
      </c>
      <c r="K7" s="215">
        <f t="shared" si="0"/>
        <v>4</v>
      </c>
      <c r="L7" s="369">
        <f t="shared" si="1"/>
        <v>100</v>
      </c>
      <c r="M7" s="369">
        <f t="shared" si="1"/>
        <v>66.66666666666666</v>
      </c>
      <c r="N7" s="215">
        <v>0</v>
      </c>
      <c r="O7" s="213">
        <v>0</v>
      </c>
      <c r="P7" s="213">
        <v>0</v>
      </c>
      <c r="Q7" s="213">
        <v>0</v>
      </c>
      <c r="R7" s="215">
        <v>0</v>
      </c>
      <c r="S7" s="213">
        <v>0</v>
      </c>
      <c r="T7" s="213">
        <v>0</v>
      </c>
      <c r="U7" s="215">
        <v>0</v>
      </c>
      <c r="V7" s="215">
        <v>0</v>
      </c>
      <c r="W7" s="213">
        <v>0</v>
      </c>
      <c r="X7" s="215">
        <v>4</v>
      </c>
      <c r="Y7" s="215">
        <v>3</v>
      </c>
      <c r="Z7" s="215">
        <v>0</v>
      </c>
      <c r="AA7" s="216">
        <v>1</v>
      </c>
    </row>
    <row r="8" spans="2:27" s="3" customFormat="1" ht="26.25" customHeight="1">
      <c r="B8" s="858"/>
      <c r="C8" s="259" t="s">
        <v>535</v>
      </c>
      <c r="D8" s="370">
        <f t="shared" si="2"/>
        <v>426</v>
      </c>
      <c r="E8" s="215">
        <f t="shared" si="2"/>
        <v>56</v>
      </c>
      <c r="F8" s="215">
        <f>48+353</f>
        <v>401</v>
      </c>
      <c r="G8" s="215">
        <v>48</v>
      </c>
      <c r="H8" s="215">
        <f>1+24</f>
        <v>25</v>
      </c>
      <c r="I8" s="215">
        <v>8</v>
      </c>
      <c r="J8" s="215">
        <f t="shared" si="0"/>
        <v>20</v>
      </c>
      <c r="K8" s="215">
        <f t="shared" si="0"/>
        <v>5</v>
      </c>
      <c r="L8" s="369">
        <f t="shared" si="1"/>
        <v>80</v>
      </c>
      <c r="M8" s="369">
        <f t="shared" si="1"/>
        <v>62.5</v>
      </c>
      <c r="N8" s="215">
        <v>0</v>
      </c>
      <c r="O8" s="213">
        <v>1</v>
      </c>
      <c r="P8" s="213">
        <v>2</v>
      </c>
      <c r="Q8" s="213">
        <v>0</v>
      </c>
      <c r="R8" s="215">
        <v>5</v>
      </c>
      <c r="S8" s="215">
        <v>0</v>
      </c>
      <c r="T8" s="215">
        <v>1</v>
      </c>
      <c r="U8" s="215">
        <v>0</v>
      </c>
      <c r="V8" s="213">
        <v>0</v>
      </c>
      <c r="W8" s="213">
        <v>0</v>
      </c>
      <c r="X8" s="215">
        <f>1+10</f>
        <v>11</v>
      </c>
      <c r="Y8" s="215">
        <v>1</v>
      </c>
      <c r="Z8" s="215">
        <v>1</v>
      </c>
      <c r="AA8" s="216">
        <v>3</v>
      </c>
    </row>
    <row r="9" spans="2:27" s="3" customFormat="1" ht="26.25" customHeight="1">
      <c r="B9" s="858"/>
      <c r="C9" s="259" t="s">
        <v>536</v>
      </c>
      <c r="D9" s="370">
        <f t="shared" si="2"/>
        <v>928</v>
      </c>
      <c r="E9" s="215">
        <f>G9+I9</f>
        <v>75</v>
      </c>
      <c r="F9" s="215">
        <f>116+742</f>
        <v>858</v>
      </c>
      <c r="G9" s="215">
        <v>55</v>
      </c>
      <c r="H9" s="215">
        <f>11+59</f>
        <v>70</v>
      </c>
      <c r="I9" s="215">
        <v>20</v>
      </c>
      <c r="J9" s="215">
        <f>SUM(N9,P9,R9,T9,V9,X9,Z9)</f>
        <v>62</v>
      </c>
      <c r="K9" s="215">
        <f>+O9+Q9+S9+U9+W9+Y9+AA9</f>
        <v>14</v>
      </c>
      <c r="L9" s="369">
        <f t="shared" si="1"/>
        <v>88.57142857142857</v>
      </c>
      <c r="M9" s="369">
        <f t="shared" si="1"/>
        <v>70</v>
      </c>
      <c r="N9" s="215">
        <f>1+2</f>
        <v>3</v>
      </c>
      <c r="O9" s="213">
        <v>0</v>
      </c>
      <c r="P9" s="213">
        <v>0</v>
      </c>
      <c r="Q9" s="213">
        <v>0</v>
      </c>
      <c r="R9" s="215">
        <f>1+2</f>
        <v>3</v>
      </c>
      <c r="S9" s="215">
        <v>0</v>
      </c>
      <c r="T9" s="215">
        <v>2</v>
      </c>
      <c r="U9" s="215">
        <v>2</v>
      </c>
      <c r="V9" s="213">
        <v>0</v>
      </c>
      <c r="W9" s="213">
        <v>0</v>
      </c>
      <c r="X9" s="215">
        <f>6+43</f>
        <v>49</v>
      </c>
      <c r="Y9" s="215">
        <v>10</v>
      </c>
      <c r="Z9" s="215">
        <f>1+4</f>
        <v>5</v>
      </c>
      <c r="AA9" s="216">
        <v>2</v>
      </c>
    </row>
    <row r="10" spans="2:27" s="3" customFormat="1" ht="26.25" customHeight="1">
      <c r="B10" s="858"/>
      <c r="C10" s="259" t="s">
        <v>537</v>
      </c>
      <c r="D10" s="370">
        <f t="shared" si="2"/>
        <v>3138</v>
      </c>
      <c r="E10" s="215">
        <f>G10+I10</f>
        <v>134</v>
      </c>
      <c r="F10" s="215">
        <f>331+2531</f>
        <v>2862</v>
      </c>
      <c r="G10" s="215">
        <v>109</v>
      </c>
      <c r="H10" s="215">
        <f>22+254</f>
        <v>276</v>
      </c>
      <c r="I10" s="215">
        <v>25</v>
      </c>
      <c r="J10" s="215">
        <f>SUM(N10,P10,R10,T10,V10,X10,Z10)</f>
        <v>227</v>
      </c>
      <c r="K10" s="215">
        <f>+O10+Q10+S10+U10+W10+Y10+AA10</f>
        <v>16</v>
      </c>
      <c r="L10" s="369">
        <f t="shared" si="1"/>
        <v>82.2463768115942</v>
      </c>
      <c r="M10" s="369">
        <f t="shared" si="1"/>
        <v>64</v>
      </c>
      <c r="N10" s="215">
        <f>1+11</f>
        <v>12</v>
      </c>
      <c r="O10" s="213">
        <v>1</v>
      </c>
      <c r="P10" s="215">
        <v>0</v>
      </c>
      <c r="Q10" s="213">
        <v>0</v>
      </c>
      <c r="R10" s="215">
        <v>18</v>
      </c>
      <c r="S10" s="215">
        <v>0</v>
      </c>
      <c r="T10" s="215">
        <f>1+7</f>
        <v>8</v>
      </c>
      <c r="U10" s="215">
        <v>2</v>
      </c>
      <c r="V10" s="213">
        <v>0</v>
      </c>
      <c r="W10" s="213">
        <v>0</v>
      </c>
      <c r="X10" s="215">
        <f>10+171</f>
        <v>181</v>
      </c>
      <c r="Y10" s="215">
        <v>10</v>
      </c>
      <c r="Z10" s="215">
        <f>4+4</f>
        <v>8</v>
      </c>
      <c r="AA10" s="216">
        <v>3</v>
      </c>
    </row>
    <row r="11" spans="2:27" s="3" customFormat="1" ht="26.25" customHeight="1">
      <c r="B11" s="858"/>
      <c r="C11" s="260" t="s">
        <v>538</v>
      </c>
      <c r="D11" s="370">
        <f t="shared" si="2"/>
        <v>712</v>
      </c>
      <c r="E11" s="215">
        <f>G11+I11</f>
        <v>110</v>
      </c>
      <c r="F11" s="215">
        <f>73+566</f>
        <v>639</v>
      </c>
      <c r="G11" s="215">
        <v>82</v>
      </c>
      <c r="H11" s="215">
        <f>4+69</f>
        <v>73</v>
      </c>
      <c r="I11" s="215">
        <v>28</v>
      </c>
      <c r="J11" s="215">
        <f>SUM(N11,P11,R11,T11,V11,X11,Z11)</f>
        <v>55</v>
      </c>
      <c r="K11" s="215">
        <f aca="true" t="shared" si="3" ref="K11:K23">+O11+Q11+S11+U11+W11+Y11+AA11</f>
        <v>18</v>
      </c>
      <c r="L11" s="369">
        <f t="shared" si="1"/>
        <v>75.34246575342466</v>
      </c>
      <c r="M11" s="369">
        <f t="shared" si="1"/>
        <v>64.28571428571429</v>
      </c>
      <c r="N11" s="215">
        <f>1+4</f>
        <v>5</v>
      </c>
      <c r="O11" s="213">
        <v>1</v>
      </c>
      <c r="P11" s="213">
        <v>0</v>
      </c>
      <c r="Q11" s="213">
        <v>0</v>
      </c>
      <c r="R11" s="215">
        <v>5</v>
      </c>
      <c r="S11" s="215">
        <v>1</v>
      </c>
      <c r="T11" s="215">
        <f>1+1</f>
        <v>2</v>
      </c>
      <c r="U11" s="213">
        <v>2</v>
      </c>
      <c r="V11" s="215">
        <v>1</v>
      </c>
      <c r="W11" s="213">
        <v>0</v>
      </c>
      <c r="X11" s="215">
        <f>1+39</f>
        <v>40</v>
      </c>
      <c r="Y11" s="215">
        <v>12</v>
      </c>
      <c r="Z11" s="371">
        <v>2</v>
      </c>
      <c r="AA11" s="216">
        <v>2</v>
      </c>
    </row>
    <row r="12" spans="2:27" s="3" customFormat="1" ht="26.25" customHeight="1">
      <c r="B12" s="859"/>
      <c r="C12" s="260" t="s">
        <v>216</v>
      </c>
      <c r="D12" s="370">
        <f t="shared" si="2"/>
        <v>0</v>
      </c>
      <c r="E12" s="215">
        <f>G12+I12</f>
        <v>117</v>
      </c>
      <c r="F12" s="215">
        <v>0</v>
      </c>
      <c r="G12" s="215">
        <f>59+34</f>
        <v>93</v>
      </c>
      <c r="H12" s="215"/>
      <c r="I12" s="215">
        <f>13+11</f>
        <v>24</v>
      </c>
      <c r="J12" s="215">
        <f>SUM(N12,P12,R12,T12,V12,X12,Z12)</f>
        <v>0</v>
      </c>
      <c r="K12" s="215">
        <f>+O12+Q12+S12+U12+W12+Y12+AA12</f>
        <v>21</v>
      </c>
      <c r="L12" s="215">
        <v>0</v>
      </c>
      <c r="M12" s="369">
        <f t="shared" si="1"/>
        <v>87.5</v>
      </c>
      <c r="N12" s="215">
        <v>0</v>
      </c>
      <c r="O12" s="213">
        <v>1</v>
      </c>
      <c r="P12" s="213">
        <v>0</v>
      </c>
      <c r="Q12" s="213">
        <v>0</v>
      </c>
      <c r="R12" s="215">
        <v>0</v>
      </c>
      <c r="S12" s="215">
        <v>1</v>
      </c>
      <c r="T12" s="215">
        <v>0</v>
      </c>
      <c r="U12" s="215">
        <v>2</v>
      </c>
      <c r="V12" s="213">
        <v>0</v>
      </c>
      <c r="W12" s="213">
        <v>0</v>
      </c>
      <c r="X12" s="215">
        <v>0</v>
      </c>
      <c r="Y12" s="215">
        <f>6+7</f>
        <v>13</v>
      </c>
      <c r="Z12" s="371">
        <v>0</v>
      </c>
      <c r="AA12" s="216">
        <f>3+1</f>
        <v>4</v>
      </c>
    </row>
    <row r="13" spans="2:27" s="3" customFormat="1" ht="26.25" customHeight="1">
      <c r="B13" s="859"/>
      <c r="C13" s="34" t="s">
        <v>78</v>
      </c>
      <c r="D13" s="372">
        <f t="shared" si="2"/>
        <v>5403</v>
      </c>
      <c r="E13" s="373">
        <f t="shared" si="2"/>
        <v>679</v>
      </c>
      <c r="F13" s="373">
        <f>SUM(F5:F12)</f>
        <v>4950</v>
      </c>
      <c r="G13" s="373">
        <f>SUM(G5:G12)</f>
        <v>561</v>
      </c>
      <c r="H13" s="373">
        <f>SUM(H5:H12)</f>
        <v>453</v>
      </c>
      <c r="I13" s="373">
        <f>SUM(I5:I12)</f>
        <v>118</v>
      </c>
      <c r="J13" s="373">
        <f>+N13+P13+R13+T13+V13+X13+Z13</f>
        <v>371</v>
      </c>
      <c r="K13" s="373">
        <f>+O13+Q13+S13+U13+W13+Y13+AA13</f>
        <v>84</v>
      </c>
      <c r="L13" s="374">
        <f t="shared" si="1"/>
        <v>81.89845474613686</v>
      </c>
      <c r="M13" s="374">
        <f t="shared" si="1"/>
        <v>71.1864406779661</v>
      </c>
      <c r="N13" s="373">
        <f>SUM(N5:N12)</f>
        <v>20</v>
      </c>
      <c r="O13" s="373">
        <f>SUM(O5:O12)</f>
        <v>4</v>
      </c>
      <c r="P13" s="373">
        <f>SUM(P5:P12)</f>
        <v>2</v>
      </c>
      <c r="Q13" s="373">
        <v>0</v>
      </c>
      <c r="R13" s="373">
        <f>SUM(R5:R12)</f>
        <v>31</v>
      </c>
      <c r="S13" s="373">
        <f aca="true" t="shared" si="4" ref="S13:AA13">SUM(S5:S12)</f>
        <v>2</v>
      </c>
      <c r="T13" s="373">
        <f>SUM(T5:T12)</f>
        <v>13</v>
      </c>
      <c r="U13" s="373">
        <f>SUM(U5:U12)</f>
        <v>9</v>
      </c>
      <c r="V13" s="373">
        <f>SUM(V5:V12)</f>
        <v>1</v>
      </c>
      <c r="W13" s="373">
        <f t="shared" si="4"/>
        <v>1</v>
      </c>
      <c r="X13" s="373">
        <f>SUM(X5:X12)</f>
        <v>288</v>
      </c>
      <c r="Y13" s="373">
        <f t="shared" si="4"/>
        <v>52</v>
      </c>
      <c r="Z13" s="373">
        <f>SUM(Z5:Z12)</f>
        <v>16</v>
      </c>
      <c r="AA13" s="375">
        <f t="shared" si="4"/>
        <v>16</v>
      </c>
    </row>
    <row r="14" spans="2:27" s="3" customFormat="1" ht="26.25" customHeight="1">
      <c r="B14" s="860" t="s">
        <v>79</v>
      </c>
      <c r="C14" s="171" t="s">
        <v>215</v>
      </c>
      <c r="D14" s="376">
        <f t="shared" si="2"/>
        <v>359</v>
      </c>
      <c r="E14" s="217">
        <f t="shared" si="2"/>
        <v>326</v>
      </c>
      <c r="F14" s="217">
        <f>57+297</f>
        <v>354</v>
      </c>
      <c r="G14" s="217">
        <v>307</v>
      </c>
      <c r="H14" s="217">
        <f>3+2</f>
        <v>5</v>
      </c>
      <c r="I14" s="217">
        <v>19</v>
      </c>
      <c r="J14" s="217">
        <f>SUM(N14,P14,R14,T14,V14,X14,Z14)</f>
        <v>4</v>
      </c>
      <c r="K14" s="217">
        <f t="shared" si="3"/>
        <v>15</v>
      </c>
      <c r="L14" s="377">
        <f t="shared" si="1"/>
        <v>80</v>
      </c>
      <c r="M14" s="377">
        <f t="shared" si="1"/>
        <v>78.94736842105263</v>
      </c>
      <c r="N14" s="217">
        <v>0</v>
      </c>
      <c r="O14" s="217">
        <v>0</v>
      </c>
      <c r="P14" s="217">
        <v>0</v>
      </c>
      <c r="Q14" s="217">
        <v>0</v>
      </c>
      <c r="R14" s="217">
        <v>0</v>
      </c>
      <c r="S14" s="217">
        <v>1</v>
      </c>
      <c r="T14" s="217">
        <v>0</v>
      </c>
      <c r="U14" s="217">
        <v>2</v>
      </c>
      <c r="V14" s="217">
        <v>0</v>
      </c>
      <c r="W14" s="217">
        <v>0</v>
      </c>
      <c r="X14" s="217">
        <f>1+2</f>
        <v>3</v>
      </c>
      <c r="Y14" s="217">
        <v>9</v>
      </c>
      <c r="Z14" s="217">
        <v>1</v>
      </c>
      <c r="AA14" s="378">
        <v>3</v>
      </c>
    </row>
    <row r="15" spans="2:27" s="3" customFormat="1" ht="26.25" customHeight="1">
      <c r="B15" s="861"/>
      <c r="C15" s="172" t="s">
        <v>539</v>
      </c>
      <c r="D15" s="212">
        <f t="shared" si="2"/>
        <v>385</v>
      </c>
      <c r="E15" s="213">
        <f t="shared" si="2"/>
        <v>235</v>
      </c>
      <c r="F15" s="213">
        <f>42+332</f>
        <v>374</v>
      </c>
      <c r="G15" s="213">
        <v>214</v>
      </c>
      <c r="H15" s="213">
        <f>4+7</f>
        <v>11</v>
      </c>
      <c r="I15" s="213">
        <v>21</v>
      </c>
      <c r="J15" s="213">
        <f>SUM(N15,P15,R15,T15,V15,X15,Z15)</f>
        <v>8</v>
      </c>
      <c r="K15" s="213">
        <f t="shared" si="3"/>
        <v>18</v>
      </c>
      <c r="L15" s="368">
        <f t="shared" si="1"/>
        <v>72.72727272727273</v>
      </c>
      <c r="M15" s="368">
        <f t="shared" si="1"/>
        <v>85.71428571428571</v>
      </c>
      <c r="N15" s="213">
        <v>0</v>
      </c>
      <c r="O15" s="215">
        <v>0</v>
      </c>
      <c r="P15" s="213">
        <v>0</v>
      </c>
      <c r="Q15" s="213">
        <v>0</v>
      </c>
      <c r="R15" s="213">
        <v>1</v>
      </c>
      <c r="S15" s="213">
        <v>0</v>
      </c>
      <c r="T15" s="213">
        <v>1</v>
      </c>
      <c r="U15" s="213">
        <v>5</v>
      </c>
      <c r="V15" s="213">
        <v>0</v>
      </c>
      <c r="W15" s="213">
        <v>0</v>
      </c>
      <c r="X15" s="213">
        <f>2+4</f>
        <v>6</v>
      </c>
      <c r="Y15" s="213">
        <v>8</v>
      </c>
      <c r="Z15" s="213">
        <v>0</v>
      </c>
      <c r="AA15" s="214">
        <v>5</v>
      </c>
    </row>
    <row r="16" spans="2:27" s="3" customFormat="1" ht="26.25" customHeight="1">
      <c r="B16" s="858"/>
      <c r="C16" s="259" t="s">
        <v>540</v>
      </c>
      <c r="D16" s="370">
        <f t="shared" si="2"/>
        <v>291</v>
      </c>
      <c r="E16" s="215">
        <f t="shared" si="2"/>
        <v>181</v>
      </c>
      <c r="F16" s="215">
        <f>35+245</f>
        <v>280</v>
      </c>
      <c r="G16" s="215">
        <v>170</v>
      </c>
      <c r="H16" s="215">
        <f>1+10</f>
        <v>11</v>
      </c>
      <c r="I16" s="215">
        <v>11</v>
      </c>
      <c r="J16" s="213">
        <f aca="true" t="shared" si="5" ref="J16:J21">SUM(N16,P16,R16,T16,V16,X16,Z16)</f>
        <v>10</v>
      </c>
      <c r="K16" s="215">
        <f t="shared" si="3"/>
        <v>7</v>
      </c>
      <c r="L16" s="369">
        <f t="shared" si="1"/>
        <v>90.9090909090909</v>
      </c>
      <c r="M16" s="369">
        <f t="shared" si="1"/>
        <v>63.63636363636363</v>
      </c>
      <c r="N16" s="213">
        <v>0</v>
      </c>
      <c r="O16" s="215">
        <v>0</v>
      </c>
      <c r="P16" s="213">
        <v>0</v>
      </c>
      <c r="Q16" s="213">
        <v>0</v>
      </c>
      <c r="R16" s="213">
        <v>1</v>
      </c>
      <c r="S16" s="215">
        <v>0</v>
      </c>
      <c r="T16" s="215">
        <v>1</v>
      </c>
      <c r="U16" s="215">
        <v>3</v>
      </c>
      <c r="V16" s="213">
        <v>0</v>
      </c>
      <c r="W16" s="213">
        <v>0</v>
      </c>
      <c r="X16" s="215">
        <f>1+5</f>
        <v>6</v>
      </c>
      <c r="Y16" s="215">
        <v>4</v>
      </c>
      <c r="Z16" s="215">
        <v>2</v>
      </c>
      <c r="AA16" s="216">
        <v>0</v>
      </c>
    </row>
    <row r="17" spans="2:27" s="3" customFormat="1" ht="26.25" customHeight="1">
      <c r="B17" s="858"/>
      <c r="C17" s="259" t="s">
        <v>541</v>
      </c>
      <c r="D17" s="370">
        <f t="shared" si="2"/>
        <v>1642</v>
      </c>
      <c r="E17" s="215">
        <f t="shared" si="2"/>
        <v>203</v>
      </c>
      <c r="F17" s="215">
        <f>172+1399</f>
        <v>1571</v>
      </c>
      <c r="G17" s="215">
        <v>180</v>
      </c>
      <c r="H17" s="215">
        <f>6+65</f>
        <v>71</v>
      </c>
      <c r="I17" s="215">
        <v>23</v>
      </c>
      <c r="J17" s="213">
        <f t="shared" si="5"/>
        <v>52</v>
      </c>
      <c r="K17" s="215">
        <f t="shared" si="3"/>
        <v>16</v>
      </c>
      <c r="L17" s="369">
        <f t="shared" si="1"/>
        <v>73.23943661971832</v>
      </c>
      <c r="M17" s="369">
        <f t="shared" si="1"/>
        <v>69.56521739130434</v>
      </c>
      <c r="N17" s="215">
        <v>1</v>
      </c>
      <c r="O17" s="213">
        <v>0</v>
      </c>
      <c r="P17" s="213">
        <v>1</v>
      </c>
      <c r="Q17" s="213">
        <v>0</v>
      </c>
      <c r="R17" s="215">
        <f>1+6</f>
        <v>7</v>
      </c>
      <c r="S17" s="215">
        <v>0</v>
      </c>
      <c r="T17" s="215">
        <f>1+4</f>
        <v>5</v>
      </c>
      <c r="U17" s="215">
        <v>2</v>
      </c>
      <c r="V17" s="213">
        <v>0</v>
      </c>
      <c r="W17" s="215">
        <v>0</v>
      </c>
      <c r="X17" s="215">
        <f>2+31</f>
        <v>33</v>
      </c>
      <c r="Y17" s="215">
        <v>12</v>
      </c>
      <c r="Z17" s="215">
        <f>2+3</f>
        <v>5</v>
      </c>
      <c r="AA17" s="216">
        <v>2</v>
      </c>
    </row>
    <row r="18" spans="2:27" s="3" customFormat="1" ht="26.25" customHeight="1">
      <c r="B18" s="858"/>
      <c r="C18" s="259" t="s">
        <v>536</v>
      </c>
      <c r="D18" s="370">
        <f t="shared" si="2"/>
        <v>2472</v>
      </c>
      <c r="E18" s="215">
        <f t="shared" si="2"/>
        <v>202</v>
      </c>
      <c r="F18" s="215">
        <f>244+2107</f>
        <v>2351</v>
      </c>
      <c r="G18" s="215">
        <v>172</v>
      </c>
      <c r="H18" s="215">
        <f>13+108</f>
        <v>121</v>
      </c>
      <c r="I18" s="215">
        <v>30</v>
      </c>
      <c r="J18" s="213">
        <f t="shared" si="5"/>
        <v>102</v>
      </c>
      <c r="K18" s="215">
        <f t="shared" si="3"/>
        <v>25</v>
      </c>
      <c r="L18" s="369">
        <f t="shared" si="1"/>
        <v>84.29752066115702</v>
      </c>
      <c r="M18" s="369">
        <f t="shared" si="1"/>
        <v>83.33333333333334</v>
      </c>
      <c r="N18" s="215">
        <v>4</v>
      </c>
      <c r="O18" s="213">
        <v>0</v>
      </c>
      <c r="P18" s="213">
        <v>0</v>
      </c>
      <c r="Q18" s="213">
        <v>0</v>
      </c>
      <c r="R18" s="215">
        <f>1+7</f>
        <v>8</v>
      </c>
      <c r="S18" s="215">
        <v>0</v>
      </c>
      <c r="T18" s="215">
        <f>2+5</f>
        <v>7</v>
      </c>
      <c r="U18" s="215">
        <v>3</v>
      </c>
      <c r="V18" s="215">
        <v>0</v>
      </c>
      <c r="W18" s="215">
        <v>0</v>
      </c>
      <c r="X18" s="215">
        <f>7+69</f>
        <v>76</v>
      </c>
      <c r="Y18" s="215">
        <v>19</v>
      </c>
      <c r="Z18" s="215">
        <f>2+5</f>
        <v>7</v>
      </c>
      <c r="AA18" s="216">
        <v>3</v>
      </c>
    </row>
    <row r="19" spans="2:27" s="3" customFormat="1" ht="26.25" customHeight="1">
      <c r="B19" s="858"/>
      <c r="C19" s="259" t="s">
        <v>537</v>
      </c>
      <c r="D19" s="370">
        <f t="shared" si="2"/>
        <v>4810</v>
      </c>
      <c r="E19" s="215">
        <f t="shared" si="2"/>
        <v>255</v>
      </c>
      <c r="F19" s="215">
        <f>429+4084</f>
        <v>4513</v>
      </c>
      <c r="G19" s="215">
        <v>226</v>
      </c>
      <c r="H19" s="215">
        <f>26+271</f>
        <v>297</v>
      </c>
      <c r="I19" s="215">
        <v>29</v>
      </c>
      <c r="J19" s="213">
        <f t="shared" si="5"/>
        <v>248</v>
      </c>
      <c r="K19" s="215">
        <f t="shared" si="3"/>
        <v>23</v>
      </c>
      <c r="L19" s="369">
        <f t="shared" si="1"/>
        <v>83.5016835016835</v>
      </c>
      <c r="M19" s="369">
        <f t="shared" si="1"/>
        <v>79.3103448275862</v>
      </c>
      <c r="N19" s="215">
        <v>11</v>
      </c>
      <c r="O19" s="213">
        <v>1</v>
      </c>
      <c r="P19" s="213">
        <v>0</v>
      </c>
      <c r="Q19" s="213">
        <v>0</v>
      </c>
      <c r="R19" s="215">
        <f>2+28</f>
        <v>30</v>
      </c>
      <c r="S19" s="215">
        <v>0</v>
      </c>
      <c r="T19" s="215">
        <f>5+22</f>
        <v>27</v>
      </c>
      <c r="U19" s="215">
        <v>4</v>
      </c>
      <c r="V19" s="215">
        <v>1</v>
      </c>
      <c r="W19" s="213">
        <v>0</v>
      </c>
      <c r="X19" s="215">
        <f>10+153</f>
        <v>163</v>
      </c>
      <c r="Y19" s="215">
        <v>16</v>
      </c>
      <c r="Z19" s="215">
        <f>4+12</f>
        <v>16</v>
      </c>
      <c r="AA19" s="216">
        <v>2</v>
      </c>
    </row>
    <row r="20" spans="2:27" s="3" customFormat="1" ht="26.25" customHeight="1">
      <c r="B20" s="858"/>
      <c r="C20" s="260" t="s">
        <v>538</v>
      </c>
      <c r="D20" s="370">
        <f t="shared" si="2"/>
        <v>1028</v>
      </c>
      <c r="E20" s="215">
        <f t="shared" si="2"/>
        <v>134</v>
      </c>
      <c r="F20" s="215">
        <f>76+895</f>
        <v>971</v>
      </c>
      <c r="G20" s="215">
        <v>111</v>
      </c>
      <c r="H20" s="215">
        <f>4+53</f>
        <v>57</v>
      </c>
      <c r="I20" s="215">
        <v>23</v>
      </c>
      <c r="J20" s="213">
        <f t="shared" si="5"/>
        <v>50</v>
      </c>
      <c r="K20" s="215">
        <f t="shared" si="3"/>
        <v>18</v>
      </c>
      <c r="L20" s="369">
        <f t="shared" si="1"/>
        <v>87.71929824561403</v>
      </c>
      <c r="M20" s="369">
        <f t="shared" si="1"/>
        <v>78.26086956521739</v>
      </c>
      <c r="N20" s="215">
        <v>1</v>
      </c>
      <c r="O20" s="213">
        <v>0</v>
      </c>
      <c r="P20" s="213">
        <v>0</v>
      </c>
      <c r="Q20" s="213">
        <v>0</v>
      </c>
      <c r="R20" s="215">
        <v>2</v>
      </c>
      <c r="S20" s="215">
        <v>0</v>
      </c>
      <c r="T20" s="215">
        <f>2+8</f>
        <v>10</v>
      </c>
      <c r="U20" s="215">
        <v>4</v>
      </c>
      <c r="V20" s="215">
        <v>0</v>
      </c>
      <c r="W20" s="213">
        <v>0</v>
      </c>
      <c r="X20" s="215">
        <f>1+32</f>
        <v>33</v>
      </c>
      <c r="Y20" s="215">
        <v>14</v>
      </c>
      <c r="Z20" s="215">
        <f>1+3</f>
        <v>4</v>
      </c>
      <c r="AA20" s="216">
        <v>0</v>
      </c>
    </row>
    <row r="21" spans="2:27" s="3" customFormat="1" ht="26.25" customHeight="1">
      <c r="B21" s="859"/>
      <c r="C21" s="260" t="s">
        <v>216</v>
      </c>
      <c r="D21" s="370">
        <f t="shared" si="2"/>
        <v>0</v>
      </c>
      <c r="E21" s="215">
        <f t="shared" si="2"/>
        <v>98</v>
      </c>
      <c r="F21" s="215">
        <v>0</v>
      </c>
      <c r="G21" s="215">
        <f>64+26</f>
        <v>90</v>
      </c>
      <c r="H21" s="215">
        <v>0</v>
      </c>
      <c r="I21" s="215">
        <f>6+2</f>
        <v>8</v>
      </c>
      <c r="J21" s="213">
        <f t="shared" si="5"/>
        <v>0</v>
      </c>
      <c r="K21" s="215">
        <f t="shared" si="3"/>
        <v>7</v>
      </c>
      <c r="L21" s="215">
        <v>0</v>
      </c>
      <c r="M21" s="369">
        <f t="shared" si="1"/>
        <v>87.5</v>
      </c>
      <c r="N21" s="215">
        <v>0</v>
      </c>
      <c r="O21" s="213">
        <v>1</v>
      </c>
      <c r="P21" s="213">
        <v>0</v>
      </c>
      <c r="Q21" s="213">
        <v>0</v>
      </c>
      <c r="R21" s="215">
        <v>0</v>
      </c>
      <c r="S21" s="215">
        <v>0</v>
      </c>
      <c r="T21" s="215">
        <v>0</v>
      </c>
      <c r="U21" s="215">
        <v>1</v>
      </c>
      <c r="V21" s="215">
        <v>0</v>
      </c>
      <c r="W21" s="213">
        <v>0</v>
      </c>
      <c r="X21" s="215">
        <v>0</v>
      </c>
      <c r="Y21" s="215">
        <f>4+1</f>
        <v>5</v>
      </c>
      <c r="Z21" s="215">
        <v>0</v>
      </c>
      <c r="AA21" s="216">
        <v>0</v>
      </c>
    </row>
    <row r="22" spans="2:27" s="3" customFormat="1" ht="26.25" customHeight="1">
      <c r="B22" s="862"/>
      <c r="C22" s="35" t="s">
        <v>78</v>
      </c>
      <c r="D22" s="379">
        <f>F22+H22</f>
        <v>10987</v>
      </c>
      <c r="E22" s="218">
        <f>G22+I22</f>
        <v>1634</v>
      </c>
      <c r="F22" s="380">
        <f>SUM(F14:F21)</f>
        <v>10414</v>
      </c>
      <c r="G22" s="373">
        <f>SUM(G14:G21)</f>
        <v>1470</v>
      </c>
      <c r="H22" s="373">
        <f>SUM(H14:H21)</f>
        <v>573</v>
      </c>
      <c r="I22" s="373">
        <f>SUM(I14:I21)</f>
        <v>164</v>
      </c>
      <c r="J22" s="373">
        <f>+N22+P22+R22+T22+V22+X22+Z22</f>
        <v>474</v>
      </c>
      <c r="K22" s="373">
        <f t="shared" si="3"/>
        <v>129</v>
      </c>
      <c r="L22" s="381">
        <f t="shared" si="1"/>
        <v>82.72251308900523</v>
      </c>
      <c r="M22" s="381">
        <f t="shared" si="1"/>
        <v>78.65853658536585</v>
      </c>
      <c r="N22" s="218">
        <f>SUM(N14:N21)</f>
        <v>17</v>
      </c>
      <c r="O22" s="218">
        <f aca="true" t="shared" si="6" ref="O22:AA22">SUM(O14:O21)</f>
        <v>2</v>
      </c>
      <c r="P22" s="218">
        <f t="shared" si="6"/>
        <v>1</v>
      </c>
      <c r="Q22" s="218">
        <f t="shared" si="6"/>
        <v>0</v>
      </c>
      <c r="R22" s="218">
        <f>SUM(R14:R21)</f>
        <v>49</v>
      </c>
      <c r="S22" s="218">
        <f t="shared" si="6"/>
        <v>1</v>
      </c>
      <c r="T22" s="218">
        <f t="shared" si="6"/>
        <v>51</v>
      </c>
      <c r="U22" s="218">
        <f t="shared" si="6"/>
        <v>24</v>
      </c>
      <c r="V22" s="218">
        <f t="shared" si="6"/>
        <v>1</v>
      </c>
      <c r="W22" s="218">
        <f t="shared" si="6"/>
        <v>0</v>
      </c>
      <c r="X22" s="218">
        <f t="shared" si="6"/>
        <v>320</v>
      </c>
      <c r="Y22" s="218">
        <f t="shared" si="6"/>
        <v>87</v>
      </c>
      <c r="Z22" s="218">
        <f t="shared" si="6"/>
        <v>35</v>
      </c>
      <c r="AA22" s="219">
        <f t="shared" si="6"/>
        <v>15</v>
      </c>
    </row>
    <row r="23" spans="2:27" s="3" customFormat="1" ht="26.25" customHeight="1">
      <c r="B23" s="846" t="s">
        <v>80</v>
      </c>
      <c r="C23" s="847"/>
      <c r="D23" s="382">
        <f>D13+D22</f>
        <v>16390</v>
      </c>
      <c r="E23" s="220">
        <f>G23+I23</f>
        <v>2313</v>
      </c>
      <c r="F23" s="221">
        <f>F13+F22</f>
        <v>15364</v>
      </c>
      <c r="G23" s="222">
        <f>G13+G22</f>
        <v>2031</v>
      </c>
      <c r="H23" s="222">
        <f>H13+H22</f>
        <v>1026</v>
      </c>
      <c r="I23" s="222">
        <f>I13+I22</f>
        <v>282</v>
      </c>
      <c r="J23" s="222">
        <f>+N23+P23+R23+T23+V23+X23+Z23</f>
        <v>845</v>
      </c>
      <c r="K23" s="222">
        <f t="shared" si="3"/>
        <v>213</v>
      </c>
      <c r="L23" s="383">
        <f t="shared" si="1"/>
        <v>82.35867446393762</v>
      </c>
      <c r="M23" s="383">
        <f t="shared" si="1"/>
        <v>75.53191489361703</v>
      </c>
      <c r="N23" s="220">
        <f>N13+N22</f>
        <v>37</v>
      </c>
      <c r="O23" s="220">
        <f aca="true" t="shared" si="7" ref="O23:AA23">O13+O22</f>
        <v>6</v>
      </c>
      <c r="P23" s="220">
        <f t="shared" si="7"/>
        <v>3</v>
      </c>
      <c r="Q23" s="220">
        <f t="shared" si="7"/>
        <v>0</v>
      </c>
      <c r="R23" s="220">
        <f>R13+R22</f>
        <v>80</v>
      </c>
      <c r="S23" s="220">
        <f t="shared" si="7"/>
        <v>3</v>
      </c>
      <c r="T23" s="220">
        <f>T13+T22</f>
        <v>64</v>
      </c>
      <c r="U23" s="220">
        <f t="shared" si="7"/>
        <v>33</v>
      </c>
      <c r="V23" s="220">
        <f t="shared" si="7"/>
        <v>2</v>
      </c>
      <c r="W23" s="220">
        <f t="shared" si="7"/>
        <v>1</v>
      </c>
      <c r="X23" s="220">
        <f t="shared" si="7"/>
        <v>608</v>
      </c>
      <c r="Y23" s="220">
        <f t="shared" si="7"/>
        <v>139</v>
      </c>
      <c r="Z23" s="220">
        <f t="shared" si="7"/>
        <v>51</v>
      </c>
      <c r="AA23" s="223">
        <f t="shared" si="7"/>
        <v>31</v>
      </c>
    </row>
    <row r="24" spans="4:27" s="3" customFormat="1" ht="19.5" customHeight="1">
      <c r="D24" s="36"/>
      <c r="E24" s="36"/>
      <c r="F24" s="36"/>
      <c r="G24" s="36"/>
      <c r="H24" s="36"/>
      <c r="I24" s="36"/>
      <c r="J24" s="36"/>
      <c r="K24" s="36"/>
      <c r="L24" s="38"/>
      <c r="M24" s="38"/>
      <c r="N24" s="845" t="s">
        <v>371</v>
      </c>
      <c r="O24" s="845"/>
      <c r="P24" s="845"/>
      <c r="Q24" s="845"/>
      <c r="R24" s="845"/>
      <c r="S24" s="845"/>
      <c r="T24" s="845"/>
      <c r="U24" s="845"/>
      <c r="V24" s="845"/>
      <c r="W24" s="845"/>
      <c r="X24" s="845"/>
      <c r="Y24" s="845"/>
      <c r="Z24" s="845"/>
      <c r="AA24" s="845"/>
    </row>
    <row r="87" ht="15" customHeight="1"/>
    <row r="88" ht="15" customHeight="1"/>
    <row r="89" ht="15" customHeight="1"/>
    <row r="90" ht="15" customHeight="1"/>
    <row r="91" ht="15" customHeight="1"/>
    <row r="92" ht="15" customHeight="1"/>
  </sheetData>
  <sheetProtection/>
  <mergeCells count="20">
    <mergeCell ref="B14:B22"/>
    <mergeCell ref="L2:M3"/>
    <mergeCell ref="N2:AA2"/>
    <mergeCell ref="N3:O3"/>
    <mergeCell ref="P3:Q3"/>
    <mergeCell ref="R3:S3"/>
    <mergeCell ref="T3:U3"/>
    <mergeCell ref="V3:W3"/>
    <mergeCell ref="X3:Y3"/>
    <mergeCell ref="Z3:AA3"/>
    <mergeCell ref="N24:AA24"/>
    <mergeCell ref="B23:C23"/>
    <mergeCell ref="A1:M1"/>
    <mergeCell ref="C2:C4"/>
    <mergeCell ref="B2:B4"/>
    <mergeCell ref="D2:E3"/>
    <mergeCell ref="F2:G3"/>
    <mergeCell ref="H2:I3"/>
    <mergeCell ref="J2:K3"/>
    <mergeCell ref="B5:B13"/>
  </mergeCells>
  <printOptions/>
  <pageMargins left="0.42" right="0.2" top="0.49" bottom="0.51" header="0.31496062992125984" footer="0.31496062992125984"/>
  <pageSetup firstPageNumber="80" useFirstPageNumber="1" fitToHeight="1" fitToWidth="1" horizontalDpi="600" verticalDpi="600" orientation="landscape" paperSize="9" scale="85" r:id="rId1"/>
  <headerFooter>
    <oddFooter>&amp;C&amp;P</oddFooter>
  </headerFooter>
  <colBreaks count="1" manualBreakCount="1">
    <brk id="15"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A1:AA31"/>
  <sheetViews>
    <sheetView view="pageBreakPreview" zoomScaleSheetLayoutView="100" zoomScalePageLayoutView="0" workbookViewId="0" topLeftCell="A7">
      <selection activeCell="H20" sqref="H20:I21"/>
    </sheetView>
  </sheetViews>
  <sheetFormatPr defaultColWidth="9.00390625" defaultRowHeight="19.5" customHeight="1"/>
  <cols>
    <col min="1" max="1" width="1.625" style="1" customWidth="1"/>
    <col min="2" max="2" width="3.50390625" style="1" bestFit="1" customWidth="1"/>
    <col min="3" max="3" width="10.00390625" style="1" customWidth="1"/>
    <col min="4" max="7" width="6.875" style="1" customWidth="1"/>
    <col min="8" max="11" width="6.25390625" style="1" customWidth="1"/>
    <col min="12" max="13" width="6.25390625" style="47" customWidth="1"/>
    <col min="14" max="27" width="6.25390625" style="1" customWidth="1"/>
    <col min="28" max="16384" width="9.00390625" style="1" customWidth="1"/>
  </cols>
  <sheetData>
    <row r="1" spans="1:13" ht="19.5" customHeight="1">
      <c r="A1" s="764" t="s">
        <v>382</v>
      </c>
      <c r="B1" s="764"/>
      <c r="C1" s="764"/>
      <c r="D1" s="764"/>
      <c r="E1" s="764"/>
      <c r="F1" s="764"/>
      <c r="G1" s="764"/>
      <c r="H1" s="764"/>
      <c r="I1" s="764"/>
      <c r="J1" s="764"/>
      <c r="K1" s="764"/>
      <c r="L1" s="764"/>
      <c r="M1" s="764"/>
    </row>
    <row r="2" spans="2:25" s="3" customFormat="1" ht="13.5" customHeight="1">
      <c r="B2" s="824" t="s">
        <v>81</v>
      </c>
      <c r="C2" s="825"/>
      <c r="D2" s="854" t="s">
        <v>61</v>
      </c>
      <c r="E2" s="855"/>
      <c r="F2" s="855" t="s">
        <v>642</v>
      </c>
      <c r="G2" s="855"/>
      <c r="H2" s="855" t="s">
        <v>62</v>
      </c>
      <c r="I2" s="855"/>
      <c r="J2" s="855" t="s">
        <v>91</v>
      </c>
      <c r="K2" s="855"/>
      <c r="L2" s="863" t="s">
        <v>86</v>
      </c>
      <c r="M2" s="863"/>
      <c r="N2" s="855" t="s">
        <v>643</v>
      </c>
      <c r="O2" s="855"/>
      <c r="P2" s="855" t="s">
        <v>87</v>
      </c>
      <c r="Q2" s="855"/>
      <c r="R2" s="855"/>
      <c r="S2" s="855"/>
      <c r="T2" s="855"/>
      <c r="U2" s="855"/>
      <c r="V2" s="855"/>
      <c r="W2" s="855"/>
      <c r="X2" s="855"/>
      <c r="Y2" s="865"/>
    </row>
    <row r="3" spans="2:25" s="3" customFormat="1" ht="19.5" customHeight="1">
      <c r="B3" s="868"/>
      <c r="C3" s="849"/>
      <c r="D3" s="856"/>
      <c r="E3" s="857"/>
      <c r="F3" s="857"/>
      <c r="G3" s="857"/>
      <c r="H3" s="857"/>
      <c r="I3" s="857"/>
      <c r="J3" s="857"/>
      <c r="K3" s="857"/>
      <c r="L3" s="864"/>
      <c r="M3" s="864"/>
      <c r="N3" s="857"/>
      <c r="O3" s="857"/>
      <c r="P3" s="857" t="s">
        <v>543</v>
      </c>
      <c r="Q3" s="857"/>
      <c r="R3" s="870" t="s">
        <v>544</v>
      </c>
      <c r="S3" s="870"/>
      <c r="T3" s="857" t="s">
        <v>92</v>
      </c>
      <c r="U3" s="857"/>
      <c r="V3" s="870" t="s">
        <v>93</v>
      </c>
      <c r="W3" s="870"/>
      <c r="X3" s="857" t="s">
        <v>82</v>
      </c>
      <c r="Y3" s="867"/>
    </row>
    <row r="4" spans="2:25" s="3" customFormat="1" ht="19.5" customHeight="1">
      <c r="B4" s="869"/>
      <c r="C4" s="850"/>
      <c r="D4" s="150" t="s">
        <v>64</v>
      </c>
      <c r="E4" s="151" t="s">
        <v>65</v>
      </c>
      <c r="F4" s="151" t="s">
        <v>64</v>
      </c>
      <c r="G4" s="151" t="s">
        <v>65</v>
      </c>
      <c r="H4" s="151" t="s">
        <v>64</v>
      </c>
      <c r="I4" s="151" t="s">
        <v>65</v>
      </c>
      <c r="J4" s="151" t="s">
        <v>64</v>
      </c>
      <c r="K4" s="151" t="s">
        <v>65</v>
      </c>
      <c r="L4" s="151" t="s">
        <v>64</v>
      </c>
      <c r="M4" s="151" t="s">
        <v>65</v>
      </c>
      <c r="N4" s="151" t="s">
        <v>64</v>
      </c>
      <c r="O4" s="151" t="s">
        <v>65</v>
      </c>
      <c r="P4" s="151" t="s">
        <v>64</v>
      </c>
      <c r="Q4" s="151" t="s">
        <v>65</v>
      </c>
      <c r="R4" s="151" t="s">
        <v>64</v>
      </c>
      <c r="S4" s="151" t="s">
        <v>65</v>
      </c>
      <c r="T4" s="151" t="s">
        <v>64</v>
      </c>
      <c r="U4" s="151" t="s">
        <v>65</v>
      </c>
      <c r="V4" s="151" t="s">
        <v>64</v>
      </c>
      <c r="W4" s="151" t="s">
        <v>65</v>
      </c>
      <c r="X4" s="151" t="s">
        <v>64</v>
      </c>
      <c r="Y4" s="152" t="s">
        <v>65</v>
      </c>
    </row>
    <row r="5" spans="2:25" s="3" customFormat="1" ht="22.5" customHeight="1">
      <c r="B5" s="871" t="s">
        <v>644</v>
      </c>
      <c r="C5" s="872"/>
      <c r="D5" s="212">
        <v>317</v>
      </c>
      <c r="E5" s="212">
        <v>33</v>
      </c>
      <c r="F5" s="213">
        <v>288</v>
      </c>
      <c r="G5" s="213">
        <v>33</v>
      </c>
      <c r="H5" s="213">
        <v>29</v>
      </c>
      <c r="I5" s="213">
        <v>0</v>
      </c>
      <c r="J5" s="213">
        <v>0</v>
      </c>
      <c r="K5" s="213">
        <v>0</v>
      </c>
      <c r="L5" s="213">
        <f>+P5+R5+T5+V5+X5</f>
        <v>25</v>
      </c>
      <c r="M5" s="213">
        <f>+Q5+S5+U5+W5+Y5</f>
        <v>0</v>
      </c>
      <c r="N5" s="146">
        <f aca="true" t="shared" si="0" ref="N5:O13">L5/H5*100</f>
        <v>86.20689655172413</v>
      </c>
      <c r="O5" s="146">
        <v>0</v>
      </c>
      <c r="P5" s="213">
        <v>0</v>
      </c>
      <c r="Q5" s="213">
        <v>0</v>
      </c>
      <c r="R5" s="213">
        <v>0</v>
      </c>
      <c r="S5" s="213">
        <v>0</v>
      </c>
      <c r="T5" s="213">
        <v>15</v>
      </c>
      <c r="U5" s="213">
        <v>0</v>
      </c>
      <c r="V5" s="213">
        <v>10</v>
      </c>
      <c r="W5" s="213">
        <v>0</v>
      </c>
      <c r="X5" s="213">
        <v>0</v>
      </c>
      <c r="Y5" s="214">
        <v>0</v>
      </c>
    </row>
    <row r="6" spans="2:25" s="3" customFormat="1" ht="22.5" customHeight="1">
      <c r="B6" s="871" t="s">
        <v>645</v>
      </c>
      <c r="C6" s="872"/>
      <c r="D6" s="212">
        <v>474</v>
      </c>
      <c r="E6" s="212">
        <v>75</v>
      </c>
      <c r="F6" s="213">
        <v>430</v>
      </c>
      <c r="G6" s="213">
        <v>69</v>
      </c>
      <c r="H6" s="213">
        <v>44</v>
      </c>
      <c r="I6" s="213">
        <v>6</v>
      </c>
      <c r="J6" s="213">
        <v>0</v>
      </c>
      <c r="K6" s="213">
        <v>0</v>
      </c>
      <c r="L6" s="213">
        <f aca="true" t="shared" si="1" ref="L6:M15">+P6+R6+T6+V6+X6</f>
        <v>36</v>
      </c>
      <c r="M6" s="213">
        <f t="shared" si="1"/>
        <v>5</v>
      </c>
      <c r="N6" s="146">
        <f t="shared" si="0"/>
        <v>81.81818181818183</v>
      </c>
      <c r="O6" s="146">
        <f t="shared" si="0"/>
        <v>83.33333333333334</v>
      </c>
      <c r="P6" s="213">
        <v>0</v>
      </c>
      <c r="Q6" s="213">
        <v>0</v>
      </c>
      <c r="R6" s="213">
        <v>0</v>
      </c>
      <c r="S6" s="213">
        <v>0</v>
      </c>
      <c r="T6" s="213">
        <v>30</v>
      </c>
      <c r="U6" s="213">
        <v>4</v>
      </c>
      <c r="V6" s="213">
        <v>5</v>
      </c>
      <c r="W6" s="213">
        <v>0</v>
      </c>
      <c r="X6" s="213">
        <v>1</v>
      </c>
      <c r="Y6" s="214">
        <v>1</v>
      </c>
    </row>
    <row r="7" spans="2:25" s="3" customFormat="1" ht="22.5" customHeight="1">
      <c r="B7" s="871" t="s">
        <v>646</v>
      </c>
      <c r="C7" s="872"/>
      <c r="D7" s="212">
        <v>806</v>
      </c>
      <c r="E7" s="212">
        <v>224</v>
      </c>
      <c r="F7" s="213">
        <v>768</v>
      </c>
      <c r="G7" s="213">
        <v>219</v>
      </c>
      <c r="H7" s="213">
        <v>38</v>
      </c>
      <c r="I7" s="213">
        <v>5</v>
      </c>
      <c r="J7" s="213">
        <v>0</v>
      </c>
      <c r="K7" s="213">
        <v>0</v>
      </c>
      <c r="L7" s="213">
        <f t="shared" si="1"/>
        <v>38</v>
      </c>
      <c r="M7" s="213">
        <f t="shared" si="1"/>
        <v>5</v>
      </c>
      <c r="N7" s="146">
        <f t="shared" si="0"/>
        <v>100</v>
      </c>
      <c r="O7" s="146">
        <f t="shared" si="0"/>
        <v>100</v>
      </c>
      <c r="P7" s="213">
        <v>1</v>
      </c>
      <c r="Q7" s="213">
        <v>0</v>
      </c>
      <c r="R7" s="213">
        <v>0</v>
      </c>
      <c r="S7" s="213">
        <v>0</v>
      </c>
      <c r="T7" s="213">
        <v>23</v>
      </c>
      <c r="U7" s="213">
        <v>4</v>
      </c>
      <c r="V7" s="213">
        <v>13</v>
      </c>
      <c r="W7" s="213">
        <v>1</v>
      </c>
      <c r="X7" s="213">
        <v>1</v>
      </c>
      <c r="Y7" s="214">
        <v>0</v>
      </c>
    </row>
    <row r="8" spans="2:25" s="3" customFormat="1" ht="22.5" customHeight="1">
      <c r="B8" s="871" t="s">
        <v>647</v>
      </c>
      <c r="C8" s="872"/>
      <c r="D8" s="212">
        <v>999</v>
      </c>
      <c r="E8" s="212">
        <v>298</v>
      </c>
      <c r="F8" s="213">
        <v>961</v>
      </c>
      <c r="G8" s="213">
        <v>290</v>
      </c>
      <c r="H8" s="213">
        <v>38</v>
      </c>
      <c r="I8" s="213">
        <v>8</v>
      </c>
      <c r="J8" s="213">
        <v>0</v>
      </c>
      <c r="K8" s="213">
        <v>0</v>
      </c>
      <c r="L8" s="213">
        <f t="shared" si="1"/>
        <v>37</v>
      </c>
      <c r="M8" s="213">
        <f t="shared" si="1"/>
        <v>5</v>
      </c>
      <c r="N8" s="146">
        <f t="shared" si="0"/>
        <v>97.36842105263158</v>
      </c>
      <c r="O8" s="146">
        <f t="shared" si="0"/>
        <v>62.5</v>
      </c>
      <c r="P8" s="213">
        <v>1</v>
      </c>
      <c r="Q8" s="213">
        <v>1</v>
      </c>
      <c r="R8" s="213">
        <v>0</v>
      </c>
      <c r="S8" s="213">
        <v>0</v>
      </c>
      <c r="T8" s="213">
        <v>21</v>
      </c>
      <c r="U8" s="213">
        <v>3</v>
      </c>
      <c r="V8" s="213">
        <v>12</v>
      </c>
      <c r="W8" s="213">
        <v>0</v>
      </c>
      <c r="X8" s="213">
        <v>3</v>
      </c>
      <c r="Y8" s="214">
        <v>1</v>
      </c>
    </row>
    <row r="9" spans="2:25" s="3" customFormat="1" ht="22.5" customHeight="1">
      <c r="B9" s="873" t="s">
        <v>648</v>
      </c>
      <c r="C9" s="874"/>
      <c r="D9" s="212">
        <v>1554</v>
      </c>
      <c r="E9" s="212">
        <v>530</v>
      </c>
      <c r="F9" s="215">
        <v>1499</v>
      </c>
      <c r="G9" s="215">
        <v>515</v>
      </c>
      <c r="H9" s="215">
        <v>55</v>
      </c>
      <c r="I9" s="215">
        <v>15</v>
      </c>
      <c r="J9" s="215">
        <v>0</v>
      </c>
      <c r="K9" s="215">
        <v>0</v>
      </c>
      <c r="L9" s="213">
        <f t="shared" si="1"/>
        <v>52</v>
      </c>
      <c r="M9" s="213">
        <f t="shared" si="1"/>
        <v>13</v>
      </c>
      <c r="N9" s="224">
        <f t="shared" si="0"/>
        <v>94.54545454545455</v>
      </c>
      <c r="O9" s="224">
        <f t="shared" si="0"/>
        <v>86.66666666666667</v>
      </c>
      <c r="P9" s="215">
        <v>8</v>
      </c>
      <c r="Q9" s="215">
        <v>1</v>
      </c>
      <c r="R9" s="215">
        <v>0</v>
      </c>
      <c r="S9" s="215">
        <v>0</v>
      </c>
      <c r="T9" s="215">
        <v>35</v>
      </c>
      <c r="U9" s="215">
        <v>10</v>
      </c>
      <c r="V9" s="215">
        <v>8</v>
      </c>
      <c r="W9" s="215">
        <v>1</v>
      </c>
      <c r="X9" s="215">
        <v>1</v>
      </c>
      <c r="Y9" s="216">
        <v>1</v>
      </c>
    </row>
    <row r="10" spans="2:25" s="3" customFormat="1" ht="22.5" customHeight="1">
      <c r="B10" s="873" t="s">
        <v>649</v>
      </c>
      <c r="C10" s="874"/>
      <c r="D10" s="212">
        <v>1427</v>
      </c>
      <c r="E10" s="212">
        <v>357</v>
      </c>
      <c r="F10" s="215">
        <v>1385</v>
      </c>
      <c r="G10" s="215">
        <v>350</v>
      </c>
      <c r="H10" s="215">
        <v>42</v>
      </c>
      <c r="I10" s="215">
        <v>7</v>
      </c>
      <c r="J10" s="215">
        <v>0</v>
      </c>
      <c r="K10" s="215">
        <v>0</v>
      </c>
      <c r="L10" s="213">
        <f t="shared" si="1"/>
        <v>38</v>
      </c>
      <c r="M10" s="213">
        <f t="shared" si="1"/>
        <v>5</v>
      </c>
      <c r="N10" s="224">
        <f t="shared" si="0"/>
        <v>90.47619047619048</v>
      </c>
      <c r="O10" s="224">
        <f t="shared" si="0"/>
        <v>71.42857142857143</v>
      </c>
      <c r="P10" s="215">
        <v>2</v>
      </c>
      <c r="Q10" s="215">
        <v>0</v>
      </c>
      <c r="R10" s="215">
        <v>0</v>
      </c>
      <c r="S10" s="215">
        <v>0</v>
      </c>
      <c r="T10" s="215">
        <v>30</v>
      </c>
      <c r="U10" s="215">
        <v>4</v>
      </c>
      <c r="V10" s="215">
        <v>6</v>
      </c>
      <c r="W10" s="215">
        <v>1</v>
      </c>
      <c r="X10" s="215">
        <v>0</v>
      </c>
      <c r="Y10" s="216">
        <v>0</v>
      </c>
    </row>
    <row r="11" spans="2:25" s="3" customFormat="1" ht="22.5" customHeight="1">
      <c r="B11" s="873" t="s">
        <v>650</v>
      </c>
      <c r="C11" s="874"/>
      <c r="D11" s="212">
        <v>1064</v>
      </c>
      <c r="E11" s="212">
        <v>237</v>
      </c>
      <c r="F11" s="215">
        <v>1035</v>
      </c>
      <c r="G11" s="215">
        <v>237</v>
      </c>
      <c r="H11" s="215">
        <v>29</v>
      </c>
      <c r="I11" s="215">
        <v>0</v>
      </c>
      <c r="J11" s="215">
        <v>0</v>
      </c>
      <c r="K11" s="215">
        <v>0</v>
      </c>
      <c r="L11" s="213">
        <f t="shared" si="1"/>
        <v>28</v>
      </c>
      <c r="M11" s="213">
        <f t="shared" si="1"/>
        <v>0</v>
      </c>
      <c r="N11" s="224">
        <f t="shared" si="0"/>
        <v>96.55172413793103</v>
      </c>
      <c r="O11" s="224">
        <v>0</v>
      </c>
      <c r="P11" s="215">
        <v>2</v>
      </c>
      <c r="Q11" s="215">
        <v>0</v>
      </c>
      <c r="R11" s="215">
        <v>0</v>
      </c>
      <c r="S11" s="215">
        <v>0</v>
      </c>
      <c r="T11" s="215">
        <v>14</v>
      </c>
      <c r="U11" s="215">
        <v>0</v>
      </c>
      <c r="V11" s="215">
        <v>11</v>
      </c>
      <c r="W11" s="215">
        <v>0</v>
      </c>
      <c r="X11" s="215">
        <v>1</v>
      </c>
      <c r="Y11" s="216">
        <v>0</v>
      </c>
    </row>
    <row r="12" spans="2:25" s="3" customFormat="1" ht="22.5" customHeight="1">
      <c r="B12" s="873" t="s">
        <v>651</v>
      </c>
      <c r="C12" s="874"/>
      <c r="D12" s="212">
        <v>959</v>
      </c>
      <c r="E12" s="212">
        <v>205</v>
      </c>
      <c r="F12" s="215">
        <v>944</v>
      </c>
      <c r="G12" s="215">
        <v>204</v>
      </c>
      <c r="H12" s="215">
        <v>15</v>
      </c>
      <c r="I12" s="215">
        <v>1</v>
      </c>
      <c r="J12" s="215">
        <v>0</v>
      </c>
      <c r="K12" s="215">
        <v>0</v>
      </c>
      <c r="L12" s="213">
        <f t="shared" si="1"/>
        <v>15</v>
      </c>
      <c r="M12" s="213">
        <f t="shared" si="1"/>
        <v>1</v>
      </c>
      <c r="N12" s="224">
        <f t="shared" si="0"/>
        <v>100</v>
      </c>
      <c r="O12" s="224">
        <f>M12/I12*100</f>
        <v>100</v>
      </c>
      <c r="P12" s="215">
        <v>1</v>
      </c>
      <c r="Q12" s="215">
        <v>0</v>
      </c>
      <c r="R12" s="215">
        <v>0</v>
      </c>
      <c r="S12" s="215">
        <v>0</v>
      </c>
      <c r="T12" s="215">
        <v>8</v>
      </c>
      <c r="U12" s="215">
        <v>1</v>
      </c>
      <c r="V12" s="215">
        <v>4</v>
      </c>
      <c r="W12" s="215">
        <v>0</v>
      </c>
      <c r="X12" s="215">
        <v>2</v>
      </c>
      <c r="Y12" s="216">
        <v>0</v>
      </c>
    </row>
    <row r="13" spans="2:25" s="3" customFormat="1" ht="22.5" customHeight="1">
      <c r="B13" s="873" t="s">
        <v>652</v>
      </c>
      <c r="C13" s="874"/>
      <c r="D13" s="212">
        <v>268</v>
      </c>
      <c r="E13" s="212">
        <v>147</v>
      </c>
      <c r="F13" s="215">
        <v>266</v>
      </c>
      <c r="G13" s="215">
        <v>145</v>
      </c>
      <c r="H13" s="215">
        <v>2</v>
      </c>
      <c r="I13" s="215">
        <v>2</v>
      </c>
      <c r="J13" s="215">
        <v>0</v>
      </c>
      <c r="K13" s="215">
        <v>0</v>
      </c>
      <c r="L13" s="213">
        <f t="shared" si="1"/>
        <v>2</v>
      </c>
      <c r="M13" s="213">
        <f t="shared" si="1"/>
        <v>2</v>
      </c>
      <c r="N13" s="224">
        <f t="shared" si="0"/>
        <v>100</v>
      </c>
      <c r="O13" s="224">
        <f>M13/I13*100</f>
        <v>100</v>
      </c>
      <c r="P13" s="215">
        <v>0</v>
      </c>
      <c r="Q13" s="215">
        <v>0</v>
      </c>
      <c r="R13" s="215">
        <v>0</v>
      </c>
      <c r="S13" s="215">
        <v>0</v>
      </c>
      <c r="T13" s="215">
        <v>1</v>
      </c>
      <c r="U13" s="215">
        <v>2</v>
      </c>
      <c r="V13" s="215">
        <v>1</v>
      </c>
      <c r="W13" s="215">
        <v>0</v>
      </c>
      <c r="X13" s="215">
        <v>0</v>
      </c>
      <c r="Y13" s="216">
        <v>0</v>
      </c>
    </row>
    <row r="14" spans="2:25" s="3" customFormat="1" ht="22.5" customHeight="1">
      <c r="B14" s="873" t="s">
        <v>653</v>
      </c>
      <c r="C14" s="874"/>
      <c r="D14" s="212">
        <v>0</v>
      </c>
      <c r="E14" s="212">
        <v>212</v>
      </c>
      <c r="F14" s="215">
        <v>0</v>
      </c>
      <c r="G14" s="215">
        <v>211</v>
      </c>
      <c r="H14" s="215">
        <v>0</v>
      </c>
      <c r="I14" s="215">
        <v>1</v>
      </c>
      <c r="J14" s="215">
        <v>0</v>
      </c>
      <c r="K14" s="215">
        <v>0</v>
      </c>
      <c r="L14" s="213">
        <f t="shared" si="1"/>
        <v>0</v>
      </c>
      <c r="M14" s="213">
        <f t="shared" si="1"/>
        <v>0</v>
      </c>
      <c r="N14" s="224">
        <v>0</v>
      </c>
      <c r="O14" s="224">
        <f>M14/I14*100</f>
        <v>0</v>
      </c>
      <c r="P14" s="215">
        <v>0</v>
      </c>
      <c r="Q14" s="215">
        <v>0</v>
      </c>
      <c r="R14" s="215">
        <v>0</v>
      </c>
      <c r="S14" s="215">
        <v>0</v>
      </c>
      <c r="T14" s="215">
        <v>0</v>
      </c>
      <c r="U14" s="215">
        <v>0</v>
      </c>
      <c r="V14" s="215">
        <v>0</v>
      </c>
      <c r="W14" s="215">
        <v>0</v>
      </c>
      <c r="X14" s="215">
        <v>0</v>
      </c>
      <c r="Y14" s="216">
        <v>0</v>
      </c>
    </row>
    <row r="15" spans="2:25" s="3" customFormat="1" ht="22.5" customHeight="1">
      <c r="B15" s="875" t="s">
        <v>654</v>
      </c>
      <c r="C15" s="876"/>
      <c r="D15" s="225">
        <v>0</v>
      </c>
      <c r="E15" s="225">
        <v>156</v>
      </c>
      <c r="F15" s="218">
        <v>0</v>
      </c>
      <c r="G15" s="218">
        <v>156</v>
      </c>
      <c r="H15" s="218">
        <v>0</v>
      </c>
      <c r="I15" s="218">
        <v>0</v>
      </c>
      <c r="J15" s="218">
        <v>0</v>
      </c>
      <c r="K15" s="218">
        <v>0</v>
      </c>
      <c r="L15" s="226">
        <f t="shared" si="1"/>
        <v>0</v>
      </c>
      <c r="M15" s="226">
        <f t="shared" si="1"/>
        <v>0</v>
      </c>
      <c r="N15" s="384">
        <v>0</v>
      </c>
      <c r="O15" s="385">
        <v>0</v>
      </c>
      <c r="P15" s="218">
        <v>0</v>
      </c>
      <c r="Q15" s="218">
        <v>0</v>
      </c>
      <c r="R15" s="218">
        <v>0</v>
      </c>
      <c r="S15" s="218">
        <v>0</v>
      </c>
      <c r="T15" s="218">
        <v>0</v>
      </c>
      <c r="U15" s="218">
        <v>0</v>
      </c>
      <c r="V15" s="218">
        <v>0</v>
      </c>
      <c r="W15" s="218">
        <v>0</v>
      </c>
      <c r="X15" s="218">
        <v>0</v>
      </c>
      <c r="Y15" s="219">
        <v>0</v>
      </c>
    </row>
    <row r="16" spans="2:25" s="3" customFormat="1" ht="22.5" customHeight="1">
      <c r="B16" s="877" t="s">
        <v>78</v>
      </c>
      <c r="C16" s="597"/>
      <c r="D16" s="227">
        <f>F16+H16+J16</f>
        <v>7868</v>
      </c>
      <c r="E16" s="228">
        <f>G16+I16+K16</f>
        <v>2474</v>
      </c>
      <c r="F16" s="220">
        <f>SUM(F5:F15)</f>
        <v>7576</v>
      </c>
      <c r="G16" s="220">
        <f>SUM(G5:G15)</f>
        <v>2429</v>
      </c>
      <c r="H16" s="220">
        <f>SUM(H5:H15)</f>
        <v>292</v>
      </c>
      <c r="I16" s="220">
        <f>SUM(I5:I15)</f>
        <v>45</v>
      </c>
      <c r="J16" s="220">
        <f aca="true" t="shared" si="2" ref="J16:S16">SUM(J5:J15)</f>
        <v>0</v>
      </c>
      <c r="K16" s="220">
        <f t="shared" si="2"/>
        <v>0</v>
      </c>
      <c r="L16" s="221">
        <f>SUM(L5:L15)</f>
        <v>271</v>
      </c>
      <c r="M16" s="221">
        <f>SUM(M5:M15)</f>
        <v>36</v>
      </c>
      <c r="N16" s="385">
        <f>L16/H16*100</f>
        <v>92.8082191780822</v>
      </c>
      <c r="O16" s="385">
        <f>M16/I16*100</f>
        <v>80</v>
      </c>
      <c r="P16" s="220">
        <f>SUM(P5:P15)</f>
        <v>15</v>
      </c>
      <c r="Q16" s="220">
        <f t="shared" si="2"/>
        <v>2</v>
      </c>
      <c r="R16" s="220">
        <f t="shared" si="2"/>
        <v>0</v>
      </c>
      <c r="S16" s="220">
        <f t="shared" si="2"/>
        <v>0</v>
      </c>
      <c r="T16" s="220">
        <f aca="true" t="shared" si="3" ref="T16:Y16">SUM(T5:T15)</f>
        <v>177</v>
      </c>
      <c r="U16" s="220">
        <f t="shared" si="3"/>
        <v>28</v>
      </c>
      <c r="V16" s="220">
        <f t="shared" si="3"/>
        <v>70</v>
      </c>
      <c r="W16" s="220">
        <f t="shared" si="3"/>
        <v>3</v>
      </c>
      <c r="X16" s="220">
        <f t="shared" si="3"/>
        <v>9</v>
      </c>
      <c r="Y16" s="223">
        <f t="shared" si="3"/>
        <v>3</v>
      </c>
    </row>
    <row r="17" spans="5:13" s="3" customFormat="1" ht="19.5" customHeight="1">
      <c r="E17" s="62"/>
      <c r="L17" s="56"/>
      <c r="M17" s="56"/>
    </row>
    <row r="18" spans="12:13" s="3" customFormat="1" ht="19.5" customHeight="1">
      <c r="L18" s="56"/>
      <c r="M18" s="56"/>
    </row>
    <row r="19" spans="1:13" ht="19.5" customHeight="1">
      <c r="A19" s="764" t="s">
        <v>655</v>
      </c>
      <c r="B19" s="764"/>
      <c r="C19" s="764"/>
      <c r="D19" s="764"/>
      <c r="E19" s="764"/>
      <c r="F19" s="764"/>
      <c r="G19" s="764"/>
      <c r="H19" s="764"/>
      <c r="I19" s="764"/>
      <c r="J19" s="764"/>
      <c r="K19" s="764"/>
      <c r="L19" s="764"/>
      <c r="M19" s="764"/>
    </row>
    <row r="20" spans="2:27" s="3" customFormat="1" ht="23.25" customHeight="1">
      <c r="B20" s="824" t="s">
        <v>81</v>
      </c>
      <c r="C20" s="825"/>
      <c r="D20" s="854" t="s">
        <v>61</v>
      </c>
      <c r="E20" s="855"/>
      <c r="F20" s="855" t="s">
        <v>642</v>
      </c>
      <c r="G20" s="855"/>
      <c r="H20" s="855" t="s">
        <v>94</v>
      </c>
      <c r="I20" s="855"/>
      <c r="J20" s="855" t="s">
        <v>62</v>
      </c>
      <c r="K20" s="855"/>
      <c r="L20" s="863" t="s">
        <v>86</v>
      </c>
      <c r="M20" s="863"/>
      <c r="N20" s="855" t="s">
        <v>95</v>
      </c>
      <c r="O20" s="855"/>
      <c r="P20" s="855" t="s">
        <v>87</v>
      </c>
      <c r="Q20" s="855"/>
      <c r="R20" s="855"/>
      <c r="S20" s="855"/>
      <c r="T20" s="855" t="s">
        <v>96</v>
      </c>
      <c r="U20" s="855"/>
      <c r="V20" s="855"/>
      <c r="W20" s="855"/>
      <c r="X20" s="855"/>
      <c r="Y20" s="855"/>
      <c r="Z20" s="855"/>
      <c r="AA20" s="865"/>
    </row>
    <row r="21" spans="2:27" s="3" customFormat="1" ht="23.25" customHeight="1">
      <c r="B21" s="868"/>
      <c r="C21" s="849"/>
      <c r="D21" s="856"/>
      <c r="E21" s="857"/>
      <c r="F21" s="857"/>
      <c r="G21" s="857"/>
      <c r="H21" s="857"/>
      <c r="I21" s="857"/>
      <c r="J21" s="857"/>
      <c r="K21" s="857"/>
      <c r="L21" s="864"/>
      <c r="M21" s="864"/>
      <c r="N21" s="857"/>
      <c r="O21" s="857"/>
      <c r="P21" s="857" t="s">
        <v>97</v>
      </c>
      <c r="Q21" s="857"/>
      <c r="R21" s="870" t="s">
        <v>98</v>
      </c>
      <c r="S21" s="870"/>
      <c r="T21" s="857" t="s">
        <v>99</v>
      </c>
      <c r="U21" s="857"/>
      <c r="V21" s="870" t="s">
        <v>100</v>
      </c>
      <c r="W21" s="870"/>
      <c r="X21" s="857" t="s">
        <v>90</v>
      </c>
      <c r="Y21" s="857"/>
      <c r="Z21" s="857" t="s">
        <v>82</v>
      </c>
      <c r="AA21" s="867"/>
    </row>
    <row r="22" spans="2:27" s="3" customFormat="1" ht="23.25" customHeight="1">
      <c r="B22" s="869"/>
      <c r="C22" s="850"/>
      <c r="D22" s="150" t="s">
        <v>64</v>
      </c>
      <c r="E22" s="151" t="s">
        <v>65</v>
      </c>
      <c r="F22" s="151" t="s">
        <v>64</v>
      </c>
      <c r="G22" s="151" t="s">
        <v>65</v>
      </c>
      <c r="H22" s="151" t="s">
        <v>64</v>
      </c>
      <c r="I22" s="151" t="s">
        <v>65</v>
      </c>
      <c r="J22" s="151" t="s">
        <v>64</v>
      </c>
      <c r="K22" s="151" t="s">
        <v>65</v>
      </c>
      <c r="L22" s="151" t="s">
        <v>64</v>
      </c>
      <c r="M22" s="151" t="s">
        <v>65</v>
      </c>
      <c r="N22" s="151" t="s">
        <v>64</v>
      </c>
      <c r="O22" s="151" t="s">
        <v>65</v>
      </c>
      <c r="P22" s="151" t="s">
        <v>64</v>
      </c>
      <c r="Q22" s="151" t="s">
        <v>65</v>
      </c>
      <c r="R22" s="151" t="s">
        <v>64</v>
      </c>
      <c r="S22" s="151" t="s">
        <v>65</v>
      </c>
      <c r="T22" s="151" t="s">
        <v>64</v>
      </c>
      <c r="U22" s="151" t="s">
        <v>65</v>
      </c>
      <c r="V22" s="151" t="s">
        <v>64</v>
      </c>
      <c r="W22" s="151" t="s">
        <v>65</v>
      </c>
      <c r="X22" s="151" t="s">
        <v>64</v>
      </c>
      <c r="Y22" s="151" t="s">
        <v>65</v>
      </c>
      <c r="Z22" s="151" t="s">
        <v>64</v>
      </c>
      <c r="AA22" s="152" t="s">
        <v>65</v>
      </c>
    </row>
    <row r="23" spans="2:27" s="3" customFormat="1" ht="23.25" customHeight="1">
      <c r="B23" s="873" t="s">
        <v>648</v>
      </c>
      <c r="C23" s="874"/>
      <c r="D23" s="212">
        <v>1429</v>
      </c>
      <c r="E23" s="212">
        <v>674</v>
      </c>
      <c r="F23" s="215">
        <v>1377</v>
      </c>
      <c r="G23" s="215">
        <v>623</v>
      </c>
      <c r="H23" s="215">
        <v>0</v>
      </c>
      <c r="I23" s="215">
        <v>0</v>
      </c>
      <c r="J23" s="215">
        <v>52</v>
      </c>
      <c r="K23" s="215">
        <v>51</v>
      </c>
      <c r="L23" s="213">
        <f>+P23+R23+T23+V23+X23+Z23</f>
        <v>51</v>
      </c>
      <c r="M23" s="213">
        <f>+Q23+S23+U23+W23+Y23+AA23</f>
        <v>48</v>
      </c>
      <c r="N23" s="229">
        <f aca="true" t="shared" si="4" ref="N23:O27">L23/J23*100</f>
        <v>98.07692307692307</v>
      </c>
      <c r="O23" s="229">
        <f t="shared" si="4"/>
        <v>94.11764705882352</v>
      </c>
      <c r="P23" s="215">
        <v>1</v>
      </c>
      <c r="Q23" s="215">
        <v>1</v>
      </c>
      <c r="R23" s="215">
        <v>0</v>
      </c>
      <c r="S23" s="215">
        <v>0</v>
      </c>
      <c r="T23" s="215">
        <v>9</v>
      </c>
      <c r="U23" s="215">
        <v>15</v>
      </c>
      <c r="V23" s="215">
        <v>12</v>
      </c>
      <c r="W23" s="215">
        <v>8</v>
      </c>
      <c r="X23" s="215">
        <v>14</v>
      </c>
      <c r="Y23" s="215">
        <v>9</v>
      </c>
      <c r="Z23" s="215">
        <v>15</v>
      </c>
      <c r="AA23" s="216">
        <v>15</v>
      </c>
    </row>
    <row r="24" spans="2:27" s="3" customFormat="1" ht="23.25" customHeight="1">
      <c r="B24" s="873" t="s">
        <v>649</v>
      </c>
      <c r="C24" s="874"/>
      <c r="D24" s="212">
        <v>1281</v>
      </c>
      <c r="E24" s="212">
        <v>440</v>
      </c>
      <c r="F24" s="215">
        <v>1242</v>
      </c>
      <c r="G24" s="215">
        <v>414</v>
      </c>
      <c r="H24" s="215">
        <v>0</v>
      </c>
      <c r="I24" s="215">
        <v>0</v>
      </c>
      <c r="J24" s="215">
        <v>39</v>
      </c>
      <c r="K24" s="215">
        <v>26</v>
      </c>
      <c r="L24" s="213">
        <f aca="true" t="shared" si="5" ref="L24:M29">+P24+R24+T24+V24+X24+Z24</f>
        <v>36</v>
      </c>
      <c r="M24" s="213">
        <f t="shared" si="5"/>
        <v>23</v>
      </c>
      <c r="N24" s="229">
        <f t="shared" si="4"/>
        <v>92.3076923076923</v>
      </c>
      <c r="O24" s="229">
        <f t="shared" si="4"/>
        <v>88.46153846153845</v>
      </c>
      <c r="P24" s="215">
        <v>4</v>
      </c>
      <c r="Q24" s="215">
        <v>1</v>
      </c>
      <c r="R24" s="215">
        <v>0</v>
      </c>
      <c r="S24" s="215">
        <v>0</v>
      </c>
      <c r="T24" s="215">
        <v>11</v>
      </c>
      <c r="U24" s="215">
        <v>2</v>
      </c>
      <c r="V24" s="215">
        <v>5</v>
      </c>
      <c r="W24" s="215">
        <v>6</v>
      </c>
      <c r="X24" s="215">
        <v>9</v>
      </c>
      <c r="Y24" s="215">
        <v>2</v>
      </c>
      <c r="Z24" s="215">
        <v>7</v>
      </c>
      <c r="AA24" s="216">
        <v>12</v>
      </c>
    </row>
    <row r="25" spans="2:27" s="3" customFormat="1" ht="23.25" customHeight="1">
      <c r="B25" s="873" t="s">
        <v>650</v>
      </c>
      <c r="C25" s="874"/>
      <c r="D25" s="212">
        <v>1009</v>
      </c>
      <c r="E25" s="212">
        <v>285</v>
      </c>
      <c r="F25" s="215">
        <v>966</v>
      </c>
      <c r="G25" s="215">
        <v>262</v>
      </c>
      <c r="H25" s="215">
        <v>0</v>
      </c>
      <c r="I25" s="215">
        <v>0</v>
      </c>
      <c r="J25" s="215">
        <v>43</v>
      </c>
      <c r="K25" s="215">
        <v>23</v>
      </c>
      <c r="L25" s="213">
        <f t="shared" si="5"/>
        <v>41</v>
      </c>
      <c r="M25" s="213">
        <f t="shared" si="5"/>
        <v>18</v>
      </c>
      <c r="N25" s="229">
        <f t="shared" si="4"/>
        <v>95.34883720930233</v>
      </c>
      <c r="O25" s="229">
        <f t="shared" si="4"/>
        <v>78.26086956521739</v>
      </c>
      <c r="P25" s="215">
        <v>3</v>
      </c>
      <c r="Q25" s="215">
        <v>0</v>
      </c>
      <c r="R25" s="215">
        <v>0</v>
      </c>
      <c r="S25" s="215">
        <v>0</v>
      </c>
      <c r="T25" s="215">
        <v>14</v>
      </c>
      <c r="U25" s="215">
        <v>6</v>
      </c>
      <c r="V25" s="215">
        <v>5</v>
      </c>
      <c r="W25" s="215">
        <v>3</v>
      </c>
      <c r="X25" s="215">
        <v>10</v>
      </c>
      <c r="Y25" s="215">
        <v>1</v>
      </c>
      <c r="Z25" s="215">
        <v>9</v>
      </c>
      <c r="AA25" s="216">
        <v>8</v>
      </c>
    </row>
    <row r="26" spans="2:27" s="3" customFormat="1" ht="23.25" customHeight="1">
      <c r="B26" s="873" t="s">
        <v>651</v>
      </c>
      <c r="C26" s="874"/>
      <c r="D26" s="212">
        <v>1017</v>
      </c>
      <c r="E26" s="212">
        <v>257</v>
      </c>
      <c r="F26" s="215">
        <v>985</v>
      </c>
      <c r="G26" s="215">
        <v>240</v>
      </c>
      <c r="H26" s="215">
        <v>0</v>
      </c>
      <c r="I26" s="215">
        <v>0</v>
      </c>
      <c r="J26" s="215">
        <v>32</v>
      </c>
      <c r="K26" s="215">
        <v>17</v>
      </c>
      <c r="L26" s="213">
        <f t="shared" si="5"/>
        <v>31</v>
      </c>
      <c r="M26" s="213">
        <f t="shared" si="5"/>
        <v>17</v>
      </c>
      <c r="N26" s="229">
        <f t="shared" si="4"/>
        <v>96.875</v>
      </c>
      <c r="O26" s="229">
        <f t="shared" si="4"/>
        <v>100</v>
      </c>
      <c r="P26" s="215">
        <v>2</v>
      </c>
      <c r="Q26" s="215">
        <v>1</v>
      </c>
      <c r="R26" s="215">
        <v>1</v>
      </c>
      <c r="S26" s="215">
        <v>0</v>
      </c>
      <c r="T26" s="215">
        <v>12</v>
      </c>
      <c r="U26" s="215">
        <v>2</v>
      </c>
      <c r="V26" s="215">
        <v>4</v>
      </c>
      <c r="W26" s="215">
        <v>3</v>
      </c>
      <c r="X26" s="215">
        <v>5</v>
      </c>
      <c r="Y26" s="215">
        <v>3</v>
      </c>
      <c r="Z26" s="215">
        <v>7</v>
      </c>
      <c r="AA26" s="216">
        <v>8</v>
      </c>
    </row>
    <row r="27" spans="2:27" s="3" customFormat="1" ht="23.25" customHeight="1">
      <c r="B27" s="873" t="s">
        <v>652</v>
      </c>
      <c r="C27" s="874"/>
      <c r="D27" s="212">
        <v>1647</v>
      </c>
      <c r="E27" s="212">
        <v>259</v>
      </c>
      <c r="F27" s="215">
        <v>1596</v>
      </c>
      <c r="G27" s="215">
        <v>237</v>
      </c>
      <c r="H27" s="215">
        <v>0</v>
      </c>
      <c r="I27" s="215">
        <v>0</v>
      </c>
      <c r="J27" s="215">
        <v>51</v>
      </c>
      <c r="K27" s="215">
        <v>22</v>
      </c>
      <c r="L27" s="213">
        <f t="shared" si="5"/>
        <v>47</v>
      </c>
      <c r="M27" s="213">
        <f t="shared" si="5"/>
        <v>21</v>
      </c>
      <c r="N27" s="229">
        <f t="shared" si="4"/>
        <v>92.15686274509804</v>
      </c>
      <c r="O27" s="229">
        <f t="shared" si="4"/>
        <v>95.45454545454545</v>
      </c>
      <c r="P27" s="215">
        <v>8</v>
      </c>
      <c r="Q27" s="215">
        <v>1</v>
      </c>
      <c r="R27" s="215">
        <v>2</v>
      </c>
      <c r="S27" s="215">
        <v>1</v>
      </c>
      <c r="T27" s="215">
        <v>5</v>
      </c>
      <c r="U27" s="215">
        <v>3</v>
      </c>
      <c r="V27" s="215">
        <v>6</v>
      </c>
      <c r="W27" s="215">
        <v>2</v>
      </c>
      <c r="X27" s="215">
        <v>12</v>
      </c>
      <c r="Y27" s="215">
        <v>8</v>
      </c>
      <c r="Z27" s="215">
        <v>14</v>
      </c>
      <c r="AA27" s="216">
        <v>6</v>
      </c>
    </row>
    <row r="28" spans="2:27" s="3" customFormat="1" ht="23.25" customHeight="1">
      <c r="B28" s="873" t="s">
        <v>653</v>
      </c>
      <c r="C28" s="874"/>
      <c r="D28" s="212">
        <v>558</v>
      </c>
      <c r="E28" s="212">
        <v>291</v>
      </c>
      <c r="F28" s="215">
        <v>537</v>
      </c>
      <c r="G28" s="215">
        <v>279</v>
      </c>
      <c r="H28" s="215">
        <v>0</v>
      </c>
      <c r="I28" s="215">
        <v>0</v>
      </c>
      <c r="J28" s="215">
        <v>21</v>
      </c>
      <c r="K28" s="215">
        <v>12</v>
      </c>
      <c r="L28" s="213">
        <f t="shared" si="5"/>
        <v>21</v>
      </c>
      <c r="M28" s="213">
        <f t="shared" si="5"/>
        <v>11</v>
      </c>
      <c r="N28" s="215">
        <v>0</v>
      </c>
      <c r="O28" s="229">
        <f>M28/K28*100</f>
        <v>91.66666666666666</v>
      </c>
      <c r="P28" s="215">
        <v>4</v>
      </c>
      <c r="Q28" s="215">
        <v>1</v>
      </c>
      <c r="R28" s="215">
        <v>0</v>
      </c>
      <c r="S28" s="215">
        <v>1</v>
      </c>
      <c r="T28" s="215">
        <v>2</v>
      </c>
      <c r="U28" s="215">
        <v>2</v>
      </c>
      <c r="V28" s="215">
        <v>2</v>
      </c>
      <c r="W28" s="215">
        <v>1</v>
      </c>
      <c r="X28" s="215">
        <v>6</v>
      </c>
      <c r="Y28" s="215">
        <v>2</v>
      </c>
      <c r="Z28" s="215">
        <v>7</v>
      </c>
      <c r="AA28" s="216">
        <v>4</v>
      </c>
    </row>
    <row r="29" spans="2:27" s="3" customFormat="1" ht="23.25" customHeight="1">
      <c r="B29" s="875" t="s">
        <v>654</v>
      </c>
      <c r="C29" s="876"/>
      <c r="D29" s="225">
        <f>F29+H29+J29</f>
        <v>0</v>
      </c>
      <c r="E29" s="225">
        <v>179</v>
      </c>
      <c r="F29" s="218">
        <v>0</v>
      </c>
      <c r="G29" s="218">
        <v>173</v>
      </c>
      <c r="H29" s="218">
        <v>0</v>
      </c>
      <c r="I29" s="218">
        <v>0</v>
      </c>
      <c r="J29" s="218">
        <v>0</v>
      </c>
      <c r="K29" s="218">
        <v>6</v>
      </c>
      <c r="L29" s="226">
        <f t="shared" si="5"/>
        <v>0</v>
      </c>
      <c r="M29" s="226">
        <f t="shared" si="5"/>
        <v>5</v>
      </c>
      <c r="N29" s="218">
        <v>0</v>
      </c>
      <c r="O29" s="230">
        <f>M29/K29*100</f>
        <v>83.33333333333334</v>
      </c>
      <c r="P29" s="218">
        <v>0</v>
      </c>
      <c r="Q29" s="218">
        <v>1</v>
      </c>
      <c r="R29" s="218">
        <v>0</v>
      </c>
      <c r="S29" s="218">
        <v>0</v>
      </c>
      <c r="T29" s="218">
        <v>0</v>
      </c>
      <c r="U29" s="218">
        <v>0</v>
      </c>
      <c r="V29" s="218">
        <v>0</v>
      </c>
      <c r="W29" s="218">
        <v>0</v>
      </c>
      <c r="X29" s="218">
        <v>0</v>
      </c>
      <c r="Y29" s="218">
        <v>1</v>
      </c>
      <c r="Z29" s="218">
        <v>0</v>
      </c>
      <c r="AA29" s="219">
        <v>3</v>
      </c>
    </row>
    <row r="30" spans="2:27" s="3" customFormat="1" ht="23.25" customHeight="1">
      <c r="B30" s="877" t="s">
        <v>78</v>
      </c>
      <c r="C30" s="597"/>
      <c r="D30" s="227">
        <f>SUM(D23:D29)</f>
        <v>6941</v>
      </c>
      <c r="E30" s="228">
        <f>G30+I30+K30</f>
        <v>2385</v>
      </c>
      <c r="F30" s="220">
        <f aca="true" t="shared" si="6" ref="F30:K30">SUM(F19:F29)</f>
        <v>6703</v>
      </c>
      <c r="G30" s="220">
        <f t="shared" si="6"/>
        <v>2228</v>
      </c>
      <c r="H30" s="220">
        <f t="shared" si="6"/>
        <v>0</v>
      </c>
      <c r="I30" s="220">
        <f t="shared" si="6"/>
        <v>0</v>
      </c>
      <c r="J30" s="220">
        <f t="shared" si="6"/>
        <v>238</v>
      </c>
      <c r="K30" s="220">
        <f t="shared" si="6"/>
        <v>157</v>
      </c>
      <c r="L30" s="221">
        <f>SUM(L23:L29)</f>
        <v>227</v>
      </c>
      <c r="M30" s="221">
        <f>SUM(M23:M29)</f>
        <v>143</v>
      </c>
      <c r="N30" s="231">
        <f>L30/J30*100</f>
        <v>95.37815126050421</v>
      </c>
      <c r="O30" s="231">
        <f>M30/K30*100</f>
        <v>91.0828025477707</v>
      </c>
      <c r="P30" s="220">
        <f>SUM(P23:P29)</f>
        <v>22</v>
      </c>
      <c r="Q30" s="220">
        <f aca="true" t="shared" si="7" ref="Q30:AA30">SUM(Q23:Q29)</f>
        <v>6</v>
      </c>
      <c r="R30" s="220">
        <f>SUM(R23:R29)</f>
        <v>3</v>
      </c>
      <c r="S30" s="220">
        <f t="shared" si="7"/>
        <v>2</v>
      </c>
      <c r="T30" s="220">
        <f>SUM(T23:T29)</f>
        <v>53</v>
      </c>
      <c r="U30" s="220">
        <f t="shared" si="7"/>
        <v>30</v>
      </c>
      <c r="V30" s="220">
        <f>SUM(V23:V29)</f>
        <v>34</v>
      </c>
      <c r="W30" s="220">
        <f t="shared" si="7"/>
        <v>23</v>
      </c>
      <c r="X30" s="220">
        <f>SUM(X23:X29)</f>
        <v>56</v>
      </c>
      <c r="Y30" s="220">
        <f t="shared" si="7"/>
        <v>26</v>
      </c>
      <c r="Z30" s="220">
        <f>SUM(Z23:Z29)</f>
        <v>59</v>
      </c>
      <c r="AA30" s="223">
        <f t="shared" si="7"/>
        <v>56</v>
      </c>
    </row>
    <row r="31" ht="23.25" customHeight="1">
      <c r="M31" s="57"/>
    </row>
    <row r="32" ht="23.25" customHeight="1"/>
    <row r="67" ht="15" customHeight="1"/>
    <row r="68" ht="15" customHeight="1"/>
    <row r="69" ht="15" customHeight="1"/>
    <row r="70" ht="15" customHeight="1"/>
    <row r="71" ht="15" customHeight="1"/>
    <row r="72" ht="15" customHeight="1"/>
  </sheetData>
  <sheetProtection/>
  <mergeCells count="49">
    <mergeCell ref="B29:C29"/>
    <mergeCell ref="B30:C30"/>
    <mergeCell ref="B23:C23"/>
    <mergeCell ref="B24:C24"/>
    <mergeCell ref="B25:C25"/>
    <mergeCell ref="B26:C26"/>
    <mergeCell ref="B27:C27"/>
    <mergeCell ref="B28:C28"/>
    <mergeCell ref="N20:O21"/>
    <mergeCell ref="P20:AA20"/>
    <mergeCell ref="P21:Q21"/>
    <mergeCell ref="R21:S21"/>
    <mergeCell ref="T21:U21"/>
    <mergeCell ref="V21:W21"/>
    <mergeCell ref="X21:Y21"/>
    <mergeCell ref="Z21:AA21"/>
    <mergeCell ref="A19:M19"/>
    <mergeCell ref="B20:C22"/>
    <mergeCell ref="D20:E21"/>
    <mergeCell ref="F20:G21"/>
    <mergeCell ref="H20:I21"/>
    <mergeCell ref="J20:K21"/>
    <mergeCell ref="L20:M21"/>
    <mergeCell ref="B11:C11"/>
    <mergeCell ref="B12:C12"/>
    <mergeCell ref="B13:C13"/>
    <mergeCell ref="B14:C14"/>
    <mergeCell ref="B15:C15"/>
    <mergeCell ref="B16:C16"/>
    <mergeCell ref="B5:C5"/>
    <mergeCell ref="B6:C6"/>
    <mergeCell ref="B7:C7"/>
    <mergeCell ref="B8:C8"/>
    <mergeCell ref="B9:C9"/>
    <mergeCell ref="B10:C10"/>
    <mergeCell ref="N2:O3"/>
    <mergeCell ref="P2:Y2"/>
    <mergeCell ref="P3:Q3"/>
    <mergeCell ref="R3:S3"/>
    <mergeCell ref="T3:U3"/>
    <mergeCell ref="V3:W3"/>
    <mergeCell ref="X3:Y3"/>
    <mergeCell ref="A1:M1"/>
    <mergeCell ref="B2:C4"/>
    <mergeCell ref="D2:E3"/>
    <mergeCell ref="F2:G3"/>
    <mergeCell ref="H2:I3"/>
    <mergeCell ref="J2:K3"/>
    <mergeCell ref="L2:M3"/>
  </mergeCells>
  <printOptions/>
  <pageMargins left="0.2755905511811024" right="0.1968503937007874" top="0.5511811023622047" bottom="0.35433070866141736" header="0.6692913385826772" footer="0.31496062992125984"/>
  <pageSetup firstPageNumber="81" useFirstPageNumber="1" fitToHeight="0" fitToWidth="1" horizontalDpi="600" verticalDpi="600" orientation="landscape" pageOrder="overThenDown" paperSize="9" scale="87" r:id="rId1"/>
  <headerFooter>
    <oddFooter>&amp;C&amp;P</oddFooter>
  </headerFooter>
  <rowBreaks count="1" manualBreakCount="1">
    <brk id="18" max="26" man="1"/>
  </rowBreaks>
  <colBreaks count="1" manualBreakCount="1">
    <brk id="15" max="50" man="1"/>
  </colBreaks>
</worksheet>
</file>

<file path=xl/worksheets/sheet9.xml><?xml version="1.0" encoding="utf-8"?>
<worksheet xmlns="http://schemas.openxmlformats.org/spreadsheetml/2006/main" xmlns:r="http://schemas.openxmlformats.org/officeDocument/2006/relationships">
  <sheetPr>
    <pageSetUpPr fitToPage="1"/>
  </sheetPr>
  <dimension ref="A1:AK24"/>
  <sheetViews>
    <sheetView showGridLines="0" view="pageBreakPreview" zoomScaleNormal="115" zoomScaleSheetLayoutView="100" zoomScalePageLayoutView="0" workbookViewId="0" topLeftCell="A1">
      <selection activeCell="A2" sqref="A2"/>
    </sheetView>
  </sheetViews>
  <sheetFormatPr defaultColWidth="9.00390625" defaultRowHeight="19.5" customHeight="1"/>
  <cols>
    <col min="1" max="1" width="1.625" style="154" customWidth="1"/>
    <col min="2" max="2" width="2.625" style="154" customWidth="1"/>
    <col min="3" max="3" width="9.625" style="154" customWidth="1"/>
    <col min="4" max="4" width="7.125" style="154" customWidth="1"/>
    <col min="5" max="5" width="6.375" style="154" customWidth="1"/>
    <col min="6" max="6" width="7.125" style="154" customWidth="1"/>
    <col min="7" max="7" width="6.125" style="154" customWidth="1"/>
    <col min="8" max="8" width="5.75390625" style="154" customWidth="1"/>
    <col min="9" max="9" width="4.50390625" style="154" customWidth="1"/>
    <col min="10" max="10" width="5.75390625" style="154" customWidth="1"/>
    <col min="11" max="11" width="4.75390625" style="154" customWidth="1"/>
    <col min="12" max="12" width="5.50390625" style="154" customWidth="1"/>
    <col min="13" max="13" width="5.375" style="154" customWidth="1"/>
    <col min="14" max="15" width="6.375" style="154" customWidth="1"/>
    <col min="16" max="16" width="5.125" style="154" customWidth="1"/>
    <col min="17" max="17" width="4.625" style="154" customWidth="1"/>
    <col min="18" max="37" width="4.125" style="154" customWidth="1"/>
    <col min="38" max="16384" width="9.00390625" style="154" customWidth="1"/>
  </cols>
  <sheetData>
    <row r="1" spans="1:37" ht="19.5" customHeight="1">
      <c r="A1" s="153" t="s">
        <v>656</v>
      </c>
      <c r="B1" s="153"/>
      <c r="C1" s="153"/>
      <c r="D1" s="153"/>
      <c r="E1" s="153"/>
      <c r="F1" s="153"/>
      <c r="G1" s="153"/>
      <c r="H1" s="153"/>
      <c r="I1" s="153"/>
      <c r="J1" s="153"/>
      <c r="K1" s="153"/>
      <c r="L1" s="153"/>
      <c r="M1" s="153"/>
      <c r="N1" s="153"/>
      <c r="O1" s="153"/>
      <c r="P1" s="153"/>
      <c r="Q1" s="153"/>
      <c r="AK1" s="386" t="s">
        <v>480</v>
      </c>
    </row>
    <row r="2" spans="2:37" s="155" customFormat="1" ht="13.5">
      <c r="B2" s="878" t="s">
        <v>101</v>
      </c>
      <c r="C2" s="881" t="s">
        <v>81</v>
      </c>
      <c r="D2" s="884" t="s">
        <v>61</v>
      </c>
      <c r="E2" s="885"/>
      <c r="F2" s="885" t="s">
        <v>542</v>
      </c>
      <c r="G2" s="885"/>
      <c r="H2" s="888" t="s">
        <v>62</v>
      </c>
      <c r="I2" s="888"/>
      <c r="J2" s="888" t="s">
        <v>85</v>
      </c>
      <c r="K2" s="888"/>
      <c r="L2" s="885" t="s">
        <v>545</v>
      </c>
      <c r="M2" s="885"/>
      <c r="N2" s="885" t="s">
        <v>546</v>
      </c>
      <c r="O2" s="885"/>
      <c r="P2" s="899" t="s">
        <v>87</v>
      </c>
      <c r="Q2" s="900"/>
      <c r="R2" s="900"/>
      <c r="S2" s="900"/>
      <c r="T2" s="900"/>
      <c r="U2" s="900"/>
      <c r="V2" s="900"/>
      <c r="W2" s="900"/>
      <c r="X2" s="900"/>
      <c r="Y2" s="900"/>
      <c r="Z2" s="900"/>
      <c r="AA2" s="900"/>
      <c r="AB2" s="900"/>
      <c r="AC2" s="900"/>
      <c r="AD2" s="900"/>
      <c r="AE2" s="900"/>
      <c r="AF2" s="900"/>
      <c r="AG2" s="900"/>
      <c r="AH2" s="900"/>
      <c r="AI2" s="884"/>
      <c r="AJ2" s="885" t="s">
        <v>547</v>
      </c>
      <c r="AK2" s="890"/>
    </row>
    <row r="3" spans="2:37" s="155" customFormat="1" ht="19.5" customHeight="1">
      <c r="B3" s="879"/>
      <c r="C3" s="882"/>
      <c r="D3" s="886"/>
      <c r="E3" s="887"/>
      <c r="F3" s="887"/>
      <c r="G3" s="887"/>
      <c r="H3" s="889"/>
      <c r="I3" s="889"/>
      <c r="J3" s="889"/>
      <c r="K3" s="889"/>
      <c r="L3" s="887"/>
      <c r="M3" s="887"/>
      <c r="N3" s="887"/>
      <c r="O3" s="887"/>
      <c r="P3" s="887" t="s">
        <v>102</v>
      </c>
      <c r="Q3" s="887"/>
      <c r="R3" s="887" t="s">
        <v>103</v>
      </c>
      <c r="S3" s="887"/>
      <c r="T3" s="887"/>
      <c r="U3" s="887"/>
      <c r="V3" s="887"/>
      <c r="W3" s="887"/>
      <c r="X3" s="887"/>
      <c r="Y3" s="887"/>
      <c r="Z3" s="887"/>
      <c r="AA3" s="887"/>
      <c r="AB3" s="887" t="s">
        <v>548</v>
      </c>
      <c r="AC3" s="887"/>
      <c r="AD3" s="887" t="s">
        <v>549</v>
      </c>
      <c r="AE3" s="887"/>
      <c r="AF3" s="887" t="s">
        <v>550</v>
      </c>
      <c r="AG3" s="887"/>
      <c r="AH3" s="887" t="s">
        <v>551</v>
      </c>
      <c r="AI3" s="887"/>
      <c r="AJ3" s="887"/>
      <c r="AK3" s="891"/>
    </row>
    <row r="4" spans="2:37" s="155" customFormat="1" ht="19.5" customHeight="1">
      <c r="B4" s="879"/>
      <c r="C4" s="882"/>
      <c r="D4" s="886"/>
      <c r="E4" s="887"/>
      <c r="F4" s="887"/>
      <c r="G4" s="887"/>
      <c r="H4" s="889"/>
      <c r="I4" s="889"/>
      <c r="J4" s="889"/>
      <c r="K4" s="889"/>
      <c r="L4" s="887"/>
      <c r="M4" s="887"/>
      <c r="N4" s="887"/>
      <c r="O4" s="887"/>
      <c r="P4" s="887"/>
      <c r="Q4" s="887"/>
      <c r="R4" s="887" t="s">
        <v>104</v>
      </c>
      <c r="S4" s="887"/>
      <c r="T4" s="887" t="s">
        <v>105</v>
      </c>
      <c r="U4" s="887"/>
      <c r="V4" s="887" t="s">
        <v>106</v>
      </c>
      <c r="W4" s="887"/>
      <c r="X4" s="887" t="s">
        <v>107</v>
      </c>
      <c r="Y4" s="887"/>
      <c r="Z4" s="887" t="s">
        <v>108</v>
      </c>
      <c r="AA4" s="887"/>
      <c r="AB4" s="887"/>
      <c r="AC4" s="887"/>
      <c r="AD4" s="887"/>
      <c r="AE4" s="887"/>
      <c r="AF4" s="887"/>
      <c r="AG4" s="887"/>
      <c r="AH4" s="887"/>
      <c r="AI4" s="887"/>
      <c r="AJ4" s="887"/>
      <c r="AK4" s="891"/>
    </row>
    <row r="5" spans="2:37" s="155" customFormat="1" ht="67.5" customHeight="1">
      <c r="B5" s="880"/>
      <c r="C5" s="883"/>
      <c r="D5" s="157" t="s">
        <v>552</v>
      </c>
      <c r="E5" s="158" t="s">
        <v>553</v>
      </c>
      <c r="F5" s="157" t="s">
        <v>554</v>
      </c>
      <c r="G5" s="158" t="s">
        <v>555</v>
      </c>
      <c r="H5" s="157" t="s">
        <v>556</v>
      </c>
      <c r="I5" s="158" t="s">
        <v>553</v>
      </c>
      <c r="J5" s="157" t="s">
        <v>552</v>
      </c>
      <c r="K5" s="158" t="s">
        <v>557</v>
      </c>
      <c r="L5" s="157" t="s">
        <v>552</v>
      </c>
      <c r="M5" s="158" t="s">
        <v>553</v>
      </c>
      <c r="N5" s="157" t="s">
        <v>552</v>
      </c>
      <c r="O5" s="158" t="s">
        <v>553</v>
      </c>
      <c r="P5" s="158" t="s">
        <v>552</v>
      </c>
      <c r="Q5" s="158" t="s">
        <v>553</v>
      </c>
      <c r="R5" s="159" t="s">
        <v>552</v>
      </c>
      <c r="S5" s="158" t="s">
        <v>553</v>
      </c>
      <c r="T5" s="157" t="s">
        <v>552</v>
      </c>
      <c r="U5" s="158" t="s">
        <v>553</v>
      </c>
      <c r="V5" s="157" t="s">
        <v>552</v>
      </c>
      <c r="W5" s="158" t="s">
        <v>553</v>
      </c>
      <c r="X5" s="157" t="s">
        <v>552</v>
      </c>
      <c r="Y5" s="158" t="s">
        <v>553</v>
      </c>
      <c r="Z5" s="157" t="s">
        <v>552</v>
      </c>
      <c r="AA5" s="158" t="s">
        <v>553</v>
      </c>
      <c r="AB5" s="157" t="s">
        <v>552</v>
      </c>
      <c r="AC5" s="158" t="s">
        <v>553</v>
      </c>
      <c r="AD5" s="157" t="s">
        <v>552</v>
      </c>
      <c r="AE5" s="158" t="s">
        <v>553</v>
      </c>
      <c r="AF5" s="157" t="s">
        <v>552</v>
      </c>
      <c r="AG5" s="158" t="s">
        <v>553</v>
      </c>
      <c r="AH5" s="157" t="s">
        <v>552</v>
      </c>
      <c r="AI5" s="158" t="s">
        <v>553</v>
      </c>
      <c r="AJ5" s="157" t="s">
        <v>552</v>
      </c>
      <c r="AK5" s="160" t="s">
        <v>553</v>
      </c>
    </row>
    <row r="6" spans="2:37" s="155" customFormat="1" ht="19.5" customHeight="1">
      <c r="B6" s="893" t="s">
        <v>77</v>
      </c>
      <c r="C6" s="161" t="s">
        <v>215</v>
      </c>
      <c r="D6" s="387">
        <v>75</v>
      </c>
      <c r="E6" s="387">
        <v>126</v>
      </c>
      <c r="F6" s="388">
        <v>74</v>
      </c>
      <c r="G6" s="388">
        <v>124</v>
      </c>
      <c r="H6" s="388">
        <v>1</v>
      </c>
      <c r="I6" s="388">
        <v>2</v>
      </c>
      <c r="J6" s="388">
        <v>0</v>
      </c>
      <c r="K6" s="388">
        <v>0</v>
      </c>
      <c r="L6" s="388">
        <f>+P6+AB6+AD6+AF6+AH6+AJ6</f>
        <v>0</v>
      </c>
      <c r="M6" s="388">
        <f>+Q6+AC6+AE6+AG6+AI6+AK6</f>
        <v>1</v>
      </c>
      <c r="N6" s="389">
        <f aca="true" t="shared" si="0" ref="N6:O21">L6/H6*100</f>
        <v>0</v>
      </c>
      <c r="O6" s="389">
        <f t="shared" si="0"/>
        <v>50</v>
      </c>
      <c r="P6" s="388">
        <v>0</v>
      </c>
      <c r="Q6" s="388">
        <v>0</v>
      </c>
      <c r="R6" s="388">
        <v>0</v>
      </c>
      <c r="S6" s="388">
        <v>0</v>
      </c>
      <c r="T6" s="388">
        <v>0</v>
      </c>
      <c r="U6" s="388">
        <v>0</v>
      </c>
      <c r="V6" s="388">
        <v>0</v>
      </c>
      <c r="W6" s="388">
        <v>0</v>
      </c>
      <c r="X6" s="388">
        <v>0</v>
      </c>
      <c r="Y6" s="388">
        <v>0</v>
      </c>
      <c r="Z6" s="388">
        <v>0</v>
      </c>
      <c r="AA6" s="388">
        <v>0</v>
      </c>
      <c r="AB6" s="388">
        <v>0</v>
      </c>
      <c r="AC6" s="388">
        <v>0</v>
      </c>
      <c r="AD6" s="388">
        <v>0</v>
      </c>
      <c r="AE6" s="388">
        <v>0</v>
      </c>
      <c r="AF6" s="388">
        <v>0</v>
      </c>
      <c r="AG6" s="388">
        <v>0</v>
      </c>
      <c r="AH6" s="388">
        <v>0</v>
      </c>
      <c r="AI6" s="388">
        <v>1</v>
      </c>
      <c r="AJ6" s="388">
        <v>0</v>
      </c>
      <c r="AK6" s="390">
        <v>0</v>
      </c>
    </row>
    <row r="7" spans="2:37" s="155" customFormat="1" ht="19.5" customHeight="1">
      <c r="B7" s="893"/>
      <c r="C7" s="162" t="s">
        <v>539</v>
      </c>
      <c r="D7" s="391">
        <v>87</v>
      </c>
      <c r="E7" s="391">
        <v>137</v>
      </c>
      <c r="F7" s="392">
        <v>87</v>
      </c>
      <c r="G7" s="392">
        <v>137</v>
      </c>
      <c r="H7" s="392">
        <v>0</v>
      </c>
      <c r="I7" s="392">
        <v>0</v>
      </c>
      <c r="J7" s="392">
        <v>0</v>
      </c>
      <c r="K7" s="392">
        <v>0</v>
      </c>
      <c r="L7" s="392">
        <f aca="true" t="shared" si="1" ref="L7:M12">+P7+AB7+AD7+AF7+AH7+AJ7</f>
        <v>0</v>
      </c>
      <c r="M7" s="392">
        <f t="shared" si="1"/>
        <v>0</v>
      </c>
      <c r="N7" s="389">
        <v>0</v>
      </c>
      <c r="O7" s="389">
        <v>0</v>
      </c>
      <c r="P7" s="392">
        <v>0</v>
      </c>
      <c r="Q7" s="392">
        <v>0</v>
      </c>
      <c r="R7" s="392">
        <v>0</v>
      </c>
      <c r="S7" s="392">
        <v>0</v>
      </c>
      <c r="T7" s="392">
        <v>0</v>
      </c>
      <c r="U7" s="392">
        <v>0</v>
      </c>
      <c r="V7" s="392">
        <v>0</v>
      </c>
      <c r="W7" s="392">
        <v>0</v>
      </c>
      <c r="X7" s="392">
        <v>0</v>
      </c>
      <c r="Y7" s="392">
        <v>0</v>
      </c>
      <c r="Z7" s="392">
        <v>0</v>
      </c>
      <c r="AA7" s="392">
        <v>0</v>
      </c>
      <c r="AB7" s="392">
        <v>0</v>
      </c>
      <c r="AC7" s="392">
        <v>0</v>
      </c>
      <c r="AD7" s="392">
        <v>0</v>
      </c>
      <c r="AE7" s="392">
        <v>0</v>
      </c>
      <c r="AF7" s="392">
        <v>0</v>
      </c>
      <c r="AG7" s="392">
        <v>0</v>
      </c>
      <c r="AH7" s="392">
        <v>0</v>
      </c>
      <c r="AI7" s="392">
        <v>0</v>
      </c>
      <c r="AJ7" s="392">
        <v>0</v>
      </c>
      <c r="AK7" s="393">
        <v>0</v>
      </c>
    </row>
    <row r="8" spans="2:37" s="155" customFormat="1" ht="19.5" customHeight="1">
      <c r="B8" s="894"/>
      <c r="C8" s="162" t="s">
        <v>540</v>
      </c>
      <c r="D8" s="391">
        <v>75</v>
      </c>
      <c r="E8" s="391">
        <v>111</v>
      </c>
      <c r="F8" s="392">
        <v>74</v>
      </c>
      <c r="G8" s="392">
        <v>111</v>
      </c>
      <c r="H8" s="392">
        <v>1</v>
      </c>
      <c r="I8" s="392">
        <v>0</v>
      </c>
      <c r="J8" s="392">
        <v>0</v>
      </c>
      <c r="K8" s="392">
        <v>0</v>
      </c>
      <c r="L8" s="392">
        <f t="shared" si="1"/>
        <v>1</v>
      </c>
      <c r="M8" s="392">
        <f t="shared" si="1"/>
        <v>0</v>
      </c>
      <c r="N8" s="389">
        <f t="shared" si="0"/>
        <v>100</v>
      </c>
      <c r="O8" s="389">
        <v>0</v>
      </c>
      <c r="P8" s="392">
        <v>0</v>
      </c>
      <c r="Q8" s="392">
        <v>0</v>
      </c>
      <c r="R8" s="392">
        <v>0</v>
      </c>
      <c r="S8" s="392">
        <v>0</v>
      </c>
      <c r="T8" s="392">
        <v>0</v>
      </c>
      <c r="U8" s="392">
        <v>0</v>
      </c>
      <c r="V8" s="392">
        <v>0</v>
      </c>
      <c r="W8" s="392">
        <v>0</v>
      </c>
      <c r="X8" s="392">
        <v>0</v>
      </c>
      <c r="Y8" s="392">
        <v>0</v>
      </c>
      <c r="Z8" s="392">
        <v>0</v>
      </c>
      <c r="AA8" s="392">
        <v>0</v>
      </c>
      <c r="AB8" s="392">
        <v>0</v>
      </c>
      <c r="AC8" s="392">
        <v>0</v>
      </c>
      <c r="AD8" s="392">
        <v>0</v>
      </c>
      <c r="AE8" s="392">
        <v>0</v>
      </c>
      <c r="AF8" s="392">
        <v>1</v>
      </c>
      <c r="AG8" s="392">
        <v>0</v>
      </c>
      <c r="AH8" s="392">
        <v>0</v>
      </c>
      <c r="AI8" s="392">
        <v>0</v>
      </c>
      <c r="AJ8" s="392">
        <v>0</v>
      </c>
      <c r="AK8" s="393">
        <v>0</v>
      </c>
    </row>
    <row r="9" spans="2:37" s="155" customFormat="1" ht="19.5" customHeight="1">
      <c r="B9" s="894"/>
      <c r="C9" s="162" t="s">
        <v>541</v>
      </c>
      <c r="D9" s="391">
        <v>498</v>
      </c>
      <c r="E9" s="391">
        <v>104</v>
      </c>
      <c r="F9" s="392">
        <v>494</v>
      </c>
      <c r="G9" s="392">
        <v>101</v>
      </c>
      <c r="H9" s="392">
        <v>4</v>
      </c>
      <c r="I9" s="392">
        <v>3</v>
      </c>
      <c r="J9" s="392">
        <v>0</v>
      </c>
      <c r="K9" s="392">
        <v>0</v>
      </c>
      <c r="L9" s="392">
        <f t="shared" si="1"/>
        <v>3</v>
      </c>
      <c r="M9" s="392">
        <f t="shared" si="1"/>
        <v>2</v>
      </c>
      <c r="N9" s="389">
        <f t="shared" si="0"/>
        <v>75</v>
      </c>
      <c r="O9" s="389">
        <f t="shared" si="0"/>
        <v>66.66666666666666</v>
      </c>
      <c r="P9" s="392">
        <v>0</v>
      </c>
      <c r="Q9" s="392">
        <v>0</v>
      </c>
      <c r="R9" s="392">
        <v>0</v>
      </c>
      <c r="S9" s="392">
        <v>0</v>
      </c>
      <c r="T9" s="392">
        <v>0</v>
      </c>
      <c r="U9" s="392">
        <v>0</v>
      </c>
      <c r="V9" s="392">
        <v>0</v>
      </c>
      <c r="W9" s="392">
        <v>0</v>
      </c>
      <c r="X9" s="392">
        <v>0</v>
      </c>
      <c r="Y9" s="392">
        <v>0</v>
      </c>
      <c r="Z9" s="392">
        <v>0</v>
      </c>
      <c r="AA9" s="392">
        <v>0</v>
      </c>
      <c r="AB9" s="392">
        <v>0</v>
      </c>
      <c r="AC9" s="392">
        <v>0</v>
      </c>
      <c r="AD9" s="392">
        <v>0</v>
      </c>
      <c r="AE9" s="392">
        <v>0</v>
      </c>
      <c r="AF9" s="392">
        <v>2</v>
      </c>
      <c r="AG9" s="392">
        <v>2</v>
      </c>
      <c r="AH9" s="392">
        <v>1</v>
      </c>
      <c r="AI9" s="392">
        <v>0</v>
      </c>
      <c r="AJ9" s="392">
        <v>0</v>
      </c>
      <c r="AK9" s="393">
        <v>0</v>
      </c>
    </row>
    <row r="10" spans="2:37" s="155" customFormat="1" ht="19.5" customHeight="1">
      <c r="B10" s="894"/>
      <c r="C10" s="162" t="s">
        <v>536</v>
      </c>
      <c r="D10" s="391">
        <v>1061</v>
      </c>
      <c r="E10" s="391">
        <v>134</v>
      </c>
      <c r="F10" s="392">
        <v>1046</v>
      </c>
      <c r="G10" s="392">
        <v>131</v>
      </c>
      <c r="H10" s="392">
        <v>15</v>
      </c>
      <c r="I10" s="392">
        <v>3</v>
      </c>
      <c r="J10" s="392">
        <v>0</v>
      </c>
      <c r="K10" s="392">
        <v>0</v>
      </c>
      <c r="L10" s="392">
        <f t="shared" si="1"/>
        <v>12</v>
      </c>
      <c r="M10" s="392">
        <f t="shared" si="1"/>
        <v>2</v>
      </c>
      <c r="N10" s="389">
        <f t="shared" si="0"/>
        <v>80</v>
      </c>
      <c r="O10" s="389">
        <f t="shared" si="0"/>
        <v>66.66666666666666</v>
      </c>
      <c r="P10" s="392">
        <v>0</v>
      </c>
      <c r="Q10" s="392">
        <v>0</v>
      </c>
      <c r="R10" s="392">
        <v>0</v>
      </c>
      <c r="S10" s="392">
        <v>0</v>
      </c>
      <c r="T10" s="392">
        <v>0</v>
      </c>
      <c r="U10" s="392">
        <v>0</v>
      </c>
      <c r="V10" s="392">
        <v>0</v>
      </c>
      <c r="W10" s="392">
        <v>0</v>
      </c>
      <c r="X10" s="392">
        <v>0</v>
      </c>
      <c r="Y10" s="392">
        <v>0</v>
      </c>
      <c r="Z10" s="392">
        <v>0</v>
      </c>
      <c r="AA10" s="392">
        <v>0</v>
      </c>
      <c r="AB10" s="392">
        <v>0</v>
      </c>
      <c r="AC10" s="392">
        <v>0</v>
      </c>
      <c r="AD10" s="392">
        <v>0</v>
      </c>
      <c r="AE10" s="392">
        <v>0</v>
      </c>
      <c r="AF10" s="392">
        <v>7</v>
      </c>
      <c r="AG10" s="392">
        <v>0</v>
      </c>
      <c r="AH10" s="392">
        <v>4</v>
      </c>
      <c r="AI10" s="392">
        <v>0</v>
      </c>
      <c r="AJ10" s="392">
        <v>1</v>
      </c>
      <c r="AK10" s="393">
        <v>2</v>
      </c>
    </row>
    <row r="11" spans="2:37" s="155" customFormat="1" ht="19.5" customHeight="1">
      <c r="B11" s="894"/>
      <c r="C11" s="162" t="s">
        <v>537</v>
      </c>
      <c r="D11" s="391">
        <v>3554</v>
      </c>
      <c r="E11" s="391">
        <v>240</v>
      </c>
      <c r="F11" s="392">
        <v>3514</v>
      </c>
      <c r="G11" s="392">
        <v>235</v>
      </c>
      <c r="H11" s="392">
        <v>40</v>
      </c>
      <c r="I11" s="392">
        <v>5</v>
      </c>
      <c r="J11" s="392">
        <v>0</v>
      </c>
      <c r="K11" s="392">
        <v>0</v>
      </c>
      <c r="L11" s="392">
        <f t="shared" si="1"/>
        <v>36</v>
      </c>
      <c r="M11" s="392">
        <f t="shared" si="1"/>
        <v>1</v>
      </c>
      <c r="N11" s="389">
        <f t="shared" si="0"/>
        <v>90</v>
      </c>
      <c r="O11" s="394">
        <f t="shared" si="0"/>
        <v>20</v>
      </c>
      <c r="P11" s="392">
        <v>3</v>
      </c>
      <c r="Q11" s="392">
        <v>0</v>
      </c>
      <c r="R11" s="392">
        <v>1</v>
      </c>
      <c r="S11" s="392">
        <v>0</v>
      </c>
      <c r="T11" s="392">
        <v>1</v>
      </c>
      <c r="U11" s="392">
        <v>0</v>
      </c>
      <c r="V11" s="392">
        <v>1</v>
      </c>
      <c r="W11" s="392">
        <v>0</v>
      </c>
      <c r="X11" s="392">
        <v>0</v>
      </c>
      <c r="Y11" s="392">
        <v>0</v>
      </c>
      <c r="Z11" s="392">
        <v>0</v>
      </c>
      <c r="AA11" s="392">
        <v>0</v>
      </c>
      <c r="AB11" s="392">
        <v>0</v>
      </c>
      <c r="AC11" s="392">
        <v>0</v>
      </c>
      <c r="AD11" s="392">
        <v>0</v>
      </c>
      <c r="AE11" s="392">
        <v>0</v>
      </c>
      <c r="AF11" s="392">
        <v>25</v>
      </c>
      <c r="AG11" s="392">
        <v>1</v>
      </c>
      <c r="AH11" s="392">
        <v>8</v>
      </c>
      <c r="AI11" s="392">
        <v>0</v>
      </c>
      <c r="AJ11" s="392">
        <v>0</v>
      </c>
      <c r="AK11" s="393">
        <v>0</v>
      </c>
    </row>
    <row r="12" spans="2:37" s="155" customFormat="1" ht="19.5" customHeight="1">
      <c r="B12" s="898"/>
      <c r="C12" s="162" t="s">
        <v>558</v>
      </c>
      <c r="D12" s="391">
        <v>4082</v>
      </c>
      <c r="E12" s="391">
        <v>387</v>
      </c>
      <c r="F12" s="392">
        <v>4024</v>
      </c>
      <c r="G12" s="392">
        <v>374</v>
      </c>
      <c r="H12" s="392">
        <v>57</v>
      </c>
      <c r="I12" s="392">
        <v>13</v>
      </c>
      <c r="J12" s="392">
        <v>1</v>
      </c>
      <c r="K12" s="392">
        <v>0</v>
      </c>
      <c r="L12" s="392">
        <f t="shared" si="1"/>
        <v>46</v>
      </c>
      <c r="M12" s="392">
        <f t="shared" si="1"/>
        <v>12</v>
      </c>
      <c r="N12" s="394">
        <f t="shared" si="0"/>
        <v>80.7017543859649</v>
      </c>
      <c r="O12" s="394">
        <f t="shared" si="0"/>
        <v>92.3076923076923</v>
      </c>
      <c r="P12" s="392">
        <v>9</v>
      </c>
      <c r="Q12" s="392">
        <v>1</v>
      </c>
      <c r="R12" s="392">
        <v>2</v>
      </c>
      <c r="S12" s="392">
        <v>1</v>
      </c>
      <c r="T12" s="392">
        <v>3</v>
      </c>
      <c r="U12" s="392">
        <v>0</v>
      </c>
      <c r="V12" s="392">
        <v>2</v>
      </c>
      <c r="W12" s="392">
        <v>0</v>
      </c>
      <c r="X12" s="392">
        <v>2</v>
      </c>
      <c r="Y12" s="392">
        <v>0</v>
      </c>
      <c r="Z12" s="392">
        <v>0</v>
      </c>
      <c r="AA12" s="392">
        <v>0</v>
      </c>
      <c r="AB12" s="392">
        <v>0</v>
      </c>
      <c r="AC12" s="392">
        <v>0</v>
      </c>
      <c r="AD12" s="392">
        <v>0</v>
      </c>
      <c r="AE12" s="392">
        <v>0</v>
      </c>
      <c r="AF12" s="392">
        <v>25</v>
      </c>
      <c r="AG12" s="392">
        <v>8</v>
      </c>
      <c r="AH12" s="392">
        <v>12</v>
      </c>
      <c r="AI12" s="392">
        <v>2</v>
      </c>
      <c r="AJ12" s="392">
        <v>0</v>
      </c>
      <c r="AK12" s="393">
        <v>1</v>
      </c>
    </row>
    <row r="13" spans="2:37" s="155" customFormat="1" ht="19.5" customHeight="1">
      <c r="B13" s="898"/>
      <c r="C13" s="156" t="s">
        <v>78</v>
      </c>
      <c r="D13" s="395">
        <f aca="true" t="shared" si="2" ref="D13:M13">SUM(D6:D12)</f>
        <v>9432</v>
      </c>
      <c r="E13" s="395">
        <f>SUM(E6:E12)</f>
        <v>1239</v>
      </c>
      <c r="F13" s="395">
        <f>SUM(F6:F12)</f>
        <v>9313</v>
      </c>
      <c r="G13" s="395">
        <f>SUM(G6:G12)</f>
        <v>1213</v>
      </c>
      <c r="H13" s="395">
        <f t="shared" si="2"/>
        <v>118</v>
      </c>
      <c r="I13" s="395">
        <f>SUM(I6:I12)</f>
        <v>26</v>
      </c>
      <c r="J13" s="395">
        <f t="shared" si="2"/>
        <v>1</v>
      </c>
      <c r="K13" s="395">
        <f t="shared" si="2"/>
        <v>0</v>
      </c>
      <c r="L13" s="395">
        <f t="shared" si="2"/>
        <v>98</v>
      </c>
      <c r="M13" s="395">
        <f t="shared" si="2"/>
        <v>18</v>
      </c>
      <c r="N13" s="396">
        <f t="shared" si="0"/>
        <v>83.05084745762711</v>
      </c>
      <c r="O13" s="389">
        <f t="shared" si="0"/>
        <v>69.23076923076923</v>
      </c>
      <c r="P13" s="397">
        <f>SUM(P6:P12)</f>
        <v>12</v>
      </c>
      <c r="Q13" s="395">
        <f>SUM(Q6:Q12)</f>
        <v>1</v>
      </c>
      <c r="R13" s="395">
        <f>SUM(R6:R12)</f>
        <v>3</v>
      </c>
      <c r="S13" s="395">
        <f aca="true" t="shared" si="3" ref="S13:AC13">SUM(S6:S12)</f>
        <v>1</v>
      </c>
      <c r="T13" s="395">
        <f t="shared" si="3"/>
        <v>4</v>
      </c>
      <c r="U13" s="395">
        <f t="shared" si="3"/>
        <v>0</v>
      </c>
      <c r="V13" s="395">
        <f>SUM(V6:V12)</f>
        <v>3</v>
      </c>
      <c r="W13" s="395">
        <f>SUM(W6:W12)</f>
        <v>0</v>
      </c>
      <c r="X13" s="395">
        <f>SUM(X6:X12)</f>
        <v>2</v>
      </c>
      <c r="Y13" s="395">
        <f t="shared" si="3"/>
        <v>0</v>
      </c>
      <c r="Z13" s="395">
        <v>0</v>
      </c>
      <c r="AA13" s="395">
        <f t="shared" si="3"/>
        <v>0</v>
      </c>
      <c r="AB13" s="395">
        <f t="shared" si="3"/>
        <v>0</v>
      </c>
      <c r="AC13" s="395">
        <f t="shared" si="3"/>
        <v>0</v>
      </c>
      <c r="AD13" s="395">
        <f aca="true" t="shared" si="4" ref="AD13:AK13">SUM(AD6:AD12)</f>
        <v>0</v>
      </c>
      <c r="AE13" s="395">
        <f t="shared" si="4"/>
        <v>0</v>
      </c>
      <c r="AF13" s="395">
        <f>SUM(AF6:AF12)</f>
        <v>60</v>
      </c>
      <c r="AG13" s="395">
        <f>SUM(AG6:AG12)</f>
        <v>11</v>
      </c>
      <c r="AH13" s="395">
        <f>SUM(AH6:AH12)</f>
        <v>25</v>
      </c>
      <c r="AI13" s="395">
        <f>SUM(AI6:AI12)</f>
        <v>3</v>
      </c>
      <c r="AJ13" s="395">
        <f t="shared" si="4"/>
        <v>1</v>
      </c>
      <c r="AK13" s="398">
        <f t="shared" si="4"/>
        <v>3</v>
      </c>
    </row>
    <row r="14" spans="2:37" s="155" customFormat="1" ht="19.5" customHeight="1">
      <c r="B14" s="892" t="s">
        <v>79</v>
      </c>
      <c r="C14" s="161" t="s">
        <v>215</v>
      </c>
      <c r="D14" s="387">
        <v>360</v>
      </c>
      <c r="E14" s="387">
        <v>542</v>
      </c>
      <c r="F14" s="388">
        <v>358</v>
      </c>
      <c r="G14" s="388">
        <v>558</v>
      </c>
      <c r="H14" s="388">
        <v>2</v>
      </c>
      <c r="I14" s="388">
        <v>6</v>
      </c>
      <c r="J14" s="388">
        <v>0</v>
      </c>
      <c r="K14" s="388">
        <v>0</v>
      </c>
      <c r="L14" s="388">
        <f>+P14+AB14+AD14+AF14+AH14+AJ14</f>
        <v>1</v>
      </c>
      <c r="M14" s="388">
        <f>+Q14+AC14+AE14+AG14+AI14+AK14</f>
        <v>6</v>
      </c>
      <c r="N14" s="389">
        <f t="shared" si="0"/>
        <v>50</v>
      </c>
      <c r="O14" s="399">
        <f t="shared" si="0"/>
        <v>100</v>
      </c>
      <c r="P14" s="388">
        <v>0</v>
      </c>
      <c r="Q14" s="388">
        <v>0</v>
      </c>
      <c r="R14" s="388">
        <v>0</v>
      </c>
      <c r="S14" s="388">
        <v>0</v>
      </c>
      <c r="T14" s="388">
        <v>0</v>
      </c>
      <c r="U14" s="388">
        <v>0</v>
      </c>
      <c r="V14" s="388">
        <v>0</v>
      </c>
      <c r="W14" s="388">
        <v>0</v>
      </c>
      <c r="X14" s="388">
        <v>0</v>
      </c>
      <c r="Y14" s="388">
        <v>0</v>
      </c>
      <c r="Z14" s="388">
        <v>0</v>
      </c>
      <c r="AA14" s="388">
        <v>0</v>
      </c>
      <c r="AB14" s="388">
        <v>0</v>
      </c>
      <c r="AC14" s="388">
        <v>0</v>
      </c>
      <c r="AD14" s="388">
        <v>0</v>
      </c>
      <c r="AE14" s="388">
        <v>0</v>
      </c>
      <c r="AF14" s="388">
        <v>0</v>
      </c>
      <c r="AG14" s="388">
        <v>3</v>
      </c>
      <c r="AH14" s="388">
        <v>1</v>
      </c>
      <c r="AI14" s="388">
        <v>3</v>
      </c>
      <c r="AJ14" s="388">
        <v>0</v>
      </c>
      <c r="AK14" s="393">
        <v>0</v>
      </c>
    </row>
    <row r="15" spans="2:37" s="155" customFormat="1" ht="19.5" customHeight="1">
      <c r="B15" s="893"/>
      <c r="C15" s="162" t="s">
        <v>539</v>
      </c>
      <c r="D15" s="391">
        <v>412</v>
      </c>
      <c r="E15" s="391">
        <v>393</v>
      </c>
      <c r="F15" s="392">
        <v>411</v>
      </c>
      <c r="G15" s="392">
        <v>409</v>
      </c>
      <c r="H15" s="392">
        <v>1</v>
      </c>
      <c r="I15" s="392">
        <v>8</v>
      </c>
      <c r="J15" s="392">
        <v>0</v>
      </c>
      <c r="K15" s="392">
        <v>0</v>
      </c>
      <c r="L15" s="392">
        <f aca="true" t="shared" si="5" ref="L15:M20">+P15+AB15+AD15+AF15+AH15+AJ15</f>
        <v>0</v>
      </c>
      <c r="M15" s="392">
        <f t="shared" si="5"/>
        <v>7</v>
      </c>
      <c r="N15" s="389">
        <f t="shared" si="0"/>
        <v>0</v>
      </c>
      <c r="O15" s="389">
        <f t="shared" si="0"/>
        <v>87.5</v>
      </c>
      <c r="P15" s="392">
        <v>0</v>
      </c>
      <c r="Q15" s="392">
        <v>0</v>
      </c>
      <c r="R15" s="392">
        <v>0</v>
      </c>
      <c r="S15" s="392">
        <v>0</v>
      </c>
      <c r="T15" s="392">
        <v>0</v>
      </c>
      <c r="U15" s="392">
        <v>0</v>
      </c>
      <c r="V15" s="392">
        <v>0</v>
      </c>
      <c r="W15" s="392">
        <v>0</v>
      </c>
      <c r="X15" s="392">
        <v>0</v>
      </c>
      <c r="Y15" s="392">
        <v>0</v>
      </c>
      <c r="Z15" s="392">
        <v>0</v>
      </c>
      <c r="AA15" s="392">
        <v>0</v>
      </c>
      <c r="AB15" s="392">
        <v>0</v>
      </c>
      <c r="AC15" s="392">
        <v>0</v>
      </c>
      <c r="AD15" s="392">
        <v>0</v>
      </c>
      <c r="AE15" s="392">
        <v>0</v>
      </c>
      <c r="AF15" s="392">
        <v>0</v>
      </c>
      <c r="AG15" s="392">
        <v>0</v>
      </c>
      <c r="AH15" s="392">
        <v>0</v>
      </c>
      <c r="AI15" s="392">
        <v>6</v>
      </c>
      <c r="AJ15" s="392">
        <v>0</v>
      </c>
      <c r="AK15" s="393">
        <v>1</v>
      </c>
    </row>
    <row r="16" spans="2:37" s="155" customFormat="1" ht="19.5" customHeight="1">
      <c r="B16" s="894"/>
      <c r="C16" s="162" t="s">
        <v>540</v>
      </c>
      <c r="D16" s="391">
        <v>324</v>
      </c>
      <c r="E16" s="391">
        <v>321</v>
      </c>
      <c r="F16" s="392">
        <v>324</v>
      </c>
      <c r="G16" s="392">
        <v>357</v>
      </c>
      <c r="H16" s="392">
        <v>0</v>
      </c>
      <c r="I16" s="392">
        <v>4</v>
      </c>
      <c r="J16" s="392">
        <v>0</v>
      </c>
      <c r="K16" s="392">
        <v>0</v>
      </c>
      <c r="L16" s="392">
        <f t="shared" si="5"/>
        <v>0</v>
      </c>
      <c r="M16" s="392">
        <f t="shared" si="5"/>
        <v>3</v>
      </c>
      <c r="N16" s="389">
        <v>0</v>
      </c>
      <c r="O16" s="394">
        <f t="shared" si="0"/>
        <v>75</v>
      </c>
      <c r="P16" s="392">
        <v>0</v>
      </c>
      <c r="Q16" s="392">
        <v>0</v>
      </c>
      <c r="R16" s="392">
        <v>0</v>
      </c>
      <c r="S16" s="392">
        <v>0</v>
      </c>
      <c r="T16" s="392">
        <v>0</v>
      </c>
      <c r="U16" s="392">
        <v>0</v>
      </c>
      <c r="V16" s="392">
        <v>0</v>
      </c>
      <c r="W16" s="392">
        <v>0</v>
      </c>
      <c r="X16" s="392">
        <v>0</v>
      </c>
      <c r="Y16" s="392">
        <v>0</v>
      </c>
      <c r="Z16" s="392">
        <v>0</v>
      </c>
      <c r="AA16" s="392">
        <v>0</v>
      </c>
      <c r="AB16" s="392">
        <v>0</v>
      </c>
      <c r="AC16" s="392">
        <v>0</v>
      </c>
      <c r="AD16" s="392">
        <v>0</v>
      </c>
      <c r="AE16" s="392">
        <v>0</v>
      </c>
      <c r="AF16" s="392">
        <v>0</v>
      </c>
      <c r="AG16" s="392">
        <v>1</v>
      </c>
      <c r="AH16" s="392">
        <v>0</v>
      </c>
      <c r="AI16" s="392">
        <v>2</v>
      </c>
      <c r="AJ16" s="392">
        <v>0</v>
      </c>
      <c r="AK16" s="393">
        <v>0</v>
      </c>
    </row>
    <row r="17" spans="2:37" s="155" customFormat="1" ht="19.5" customHeight="1">
      <c r="B17" s="894"/>
      <c r="C17" s="162" t="s">
        <v>541</v>
      </c>
      <c r="D17" s="391">
        <v>1602</v>
      </c>
      <c r="E17" s="391">
        <v>330</v>
      </c>
      <c r="F17" s="392">
        <v>1597</v>
      </c>
      <c r="G17" s="392">
        <v>363</v>
      </c>
      <c r="H17" s="392">
        <v>4</v>
      </c>
      <c r="I17" s="392">
        <v>3</v>
      </c>
      <c r="J17" s="392">
        <v>1</v>
      </c>
      <c r="K17" s="392">
        <v>0</v>
      </c>
      <c r="L17" s="392">
        <f t="shared" si="5"/>
        <v>4</v>
      </c>
      <c r="M17" s="392">
        <f t="shared" si="5"/>
        <v>3</v>
      </c>
      <c r="N17" s="389">
        <f t="shared" si="0"/>
        <v>100</v>
      </c>
      <c r="O17" s="389">
        <f t="shared" si="0"/>
        <v>100</v>
      </c>
      <c r="P17" s="392">
        <v>0</v>
      </c>
      <c r="Q17" s="392">
        <v>1</v>
      </c>
      <c r="R17" s="392">
        <v>0</v>
      </c>
      <c r="S17" s="392">
        <v>0</v>
      </c>
      <c r="T17" s="392">
        <v>0</v>
      </c>
      <c r="U17" s="392">
        <v>1</v>
      </c>
      <c r="V17" s="392">
        <v>0</v>
      </c>
      <c r="W17" s="392">
        <v>0</v>
      </c>
      <c r="X17" s="392">
        <v>0</v>
      </c>
      <c r="Y17" s="392">
        <v>0</v>
      </c>
      <c r="Z17" s="392">
        <v>0</v>
      </c>
      <c r="AA17" s="392">
        <v>0</v>
      </c>
      <c r="AB17" s="392">
        <v>0</v>
      </c>
      <c r="AC17" s="392">
        <v>0</v>
      </c>
      <c r="AD17" s="392">
        <v>0</v>
      </c>
      <c r="AE17" s="392">
        <v>0</v>
      </c>
      <c r="AF17" s="392">
        <v>4</v>
      </c>
      <c r="AG17" s="392">
        <v>2</v>
      </c>
      <c r="AH17" s="392">
        <v>0</v>
      </c>
      <c r="AI17" s="392">
        <v>0</v>
      </c>
      <c r="AJ17" s="392">
        <v>0</v>
      </c>
      <c r="AK17" s="393">
        <v>0</v>
      </c>
    </row>
    <row r="18" spans="2:37" s="155" customFormat="1" ht="19.5" customHeight="1">
      <c r="B18" s="894"/>
      <c r="C18" s="162" t="s">
        <v>536</v>
      </c>
      <c r="D18" s="391">
        <v>2681</v>
      </c>
      <c r="E18" s="391">
        <v>371</v>
      </c>
      <c r="F18" s="392">
        <v>2670</v>
      </c>
      <c r="G18" s="392">
        <v>415</v>
      </c>
      <c r="H18" s="392">
        <v>11</v>
      </c>
      <c r="I18" s="392">
        <v>6</v>
      </c>
      <c r="J18" s="392">
        <v>0</v>
      </c>
      <c r="K18" s="392">
        <v>0</v>
      </c>
      <c r="L18" s="392">
        <f t="shared" si="5"/>
        <v>10</v>
      </c>
      <c r="M18" s="392">
        <f t="shared" si="5"/>
        <v>5</v>
      </c>
      <c r="N18" s="394">
        <f t="shared" si="0"/>
        <v>90.9090909090909</v>
      </c>
      <c r="O18" s="394">
        <f t="shared" si="0"/>
        <v>83.33333333333334</v>
      </c>
      <c r="P18" s="392">
        <v>1</v>
      </c>
      <c r="Q18" s="392">
        <v>1</v>
      </c>
      <c r="R18" s="392">
        <v>1</v>
      </c>
      <c r="S18" s="392">
        <v>1</v>
      </c>
      <c r="T18" s="392">
        <v>0</v>
      </c>
      <c r="U18" s="392">
        <v>0</v>
      </c>
      <c r="V18" s="392">
        <v>0</v>
      </c>
      <c r="W18" s="392">
        <v>0</v>
      </c>
      <c r="X18" s="392">
        <v>0</v>
      </c>
      <c r="Y18" s="392">
        <v>0</v>
      </c>
      <c r="Z18" s="392">
        <v>0</v>
      </c>
      <c r="AA18" s="392">
        <v>0</v>
      </c>
      <c r="AB18" s="392">
        <v>0</v>
      </c>
      <c r="AC18" s="392">
        <v>0</v>
      </c>
      <c r="AD18" s="392">
        <v>0</v>
      </c>
      <c r="AE18" s="392">
        <v>0</v>
      </c>
      <c r="AF18" s="392">
        <v>5</v>
      </c>
      <c r="AG18" s="392">
        <v>2</v>
      </c>
      <c r="AH18" s="392">
        <v>4</v>
      </c>
      <c r="AI18" s="392">
        <v>1</v>
      </c>
      <c r="AJ18" s="392">
        <v>0</v>
      </c>
      <c r="AK18" s="393">
        <v>1</v>
      </c>
    </row>
    <row r="19" spans="2:37" s="155" customFormat="1" ht="19.5" customHeight="1">
      <c r="B19" s="894"/>
      <c r="C19" s="162" t="s">
        <v>537</v>
      </c>
      <c r="D19" s="391">
        <v>5734</v>
      </c>
      <c r="E19" s="391">
        <v>456</v>
      </c>
      <c r="F19" s="392">
        <v>5686</v>
      </c>
      <c r="G19" s="392">
        <v>539</v>
      </c>
      <c r="H19" s="392">
        <v>48</v>
      </c>
      <c r="I19" s="392">
        <v>8</v>
      </c>
      <c r="J19" s="392">
        <v>0</v>
      </c>
      <c r="K19" s="392">
        <v>0</v>
      </c>
      <c r="L19" s="392">
        <f t="shared" si="5"/>
        <v>44</v>
      </c>
      <c r="M19" s="392">
        <f t="shared" si="5"/>
        <v>7</v>
      </c>
      <c r="N19" s="389">
        <f t="shared" si="0"/>
        <v>91.66666666666666</v>
      </c>
      <c r="O19" s="394">
        <f t="shared" si="0"/>
        <v>87.5</v>
      </c>
      <c r="P19" s="392">
        <v>3</v>
      </c>
      <c r="Q19" s="392">
        <v>0</v>
      </c>
      <c r="R19" s="392">
        <v>2</v>
      </c>
      <c r="S19" s="392">
        <v>0</v>
      </c>
      <c r="T19" s="392">
        <v>1</v>
      </c>
      <c r="U19" s="392">
        <v>0</v>
      </c>
      <c r="V19" s="392">
        <v>0</v>
      </c>
      <c r="W19" s="392">
        <v>0</v>
      </c>
      <c r="X19" s="392">
        <v>0</v>
      </c>
      <c r="Y19" s="392">
        <v>0</v>
      </c>
      <c r="Z19" s="392">
        <v>0</v>
      </c>
      <c r="AA19" s="392">
        <v>0</v>
      </c>
      <c r="AB19" s="392">
        <v>0</v>
      </c>
      <c r="AC19" s="392">
        <v>0</v>
      </c>
      <c r="AD19" s="392">
        <v>0</v>
      </c>
      <c r="AE19" s="392">
        <v>0</v>
      </c>
      <c r="AF19" s="392">
        <v>31</v>
      </c>
      <c r="AG19" s="392">
        <v>4</v>
      </c>
      <c r="AH19" s="392">
        <v>10</v>
      </c>
      <c r="AI19" s="392">
        <v>3</v>
      </c>
      <c r="AJ19" s="392">
        <v>0</v>
      </c>
      <c r="AK19" s="393">
        <v>0</v>
      </c>
    </row>
    <row r="20" spans="2:37" s="155" customFormat="1" ht="19.5" customHeight="1">
      <c r="B20" s="894"/>
      <c r="C20" s="162" t="s">
        <v>558</v>
      </c>
      <c r="D20" s="391">
        <v>5861</v>
      </c>
      <c r="E20" s="391">
        <v>375</v>
      </c>
      <c r="F20" s="392">
        <v>5800</v>
      </c>
      <c r="G20" s="392">
        <v>453</v>
      </c>
      <c r="H20" s="392">
        <v>61</v>
      </c>
      <c r="I20" s="392">
        <v>13</v>
      </c>
      <c r="J20" s="392">
        <v>0</v>
      </c>
      <c r="K20" s="392">
        <v>0</v>
      </c>
      <c r="L20" s="392">
        <f t="shared" si="5"/>
        <v>54</v>
      </c>
      <c r="M20" s="392">
        <f t="shared" si="5"/>
        <v>10</v>
      </c>
      <c r="N20" s="394">
        <f t="shared" si="0"/>
        <v>88.52459016393442</v>
      </c>
      <c r="O20" s="394">
        <f t="shared" si="0"/>
        <v>76.92307692307693</v>
      </c>
      <c r="P20" s="392">
        <v>7</v>
      </c>
      <c r="Q20" s="392">
        <v>0</v>
      </c>
      <c r="R20" s="392">
        <v>7</v>
      </c>
      <c r="S20" s="392">
        <v>0</v>
      </c>
      <c r="T20" s="392">
        <v>0</v>
      </c>
      <c r="U20" s="392">
        <v>0</v>
      </c>
      <c r="V20" s="392">
        <v>0</v>
      </c>
      <c r="W20" s="392">
        <v>0</v>
      </c>
      <c r="X20" s="392">
        <v>0</v>
      </c>
      <c r="Y20" s="392">
        <v>0</v>
      </c>
      <c r="Z20" s="392">
        <v>0</v>
      </c>
      <c r="AA20" s="392">
        <v>0</v>
      </c>
      <c r="AB20" s="392">
        <v>1</v>
      </c>
      <c r="AC20" s="392">
        <v>0</v>
      </c>
      <c r="AD20" s="392">
        <v>2</v>
      </c>
      <c r="AE20" s="392">
        <v>0</v>
      </c>
      <c r="AF20" s="392">
        <v>25</v>
      </c>
      <c r="AG20" s="392">
        <v>7</v>
      </c>
      <c r="AH20" s="392">
        <v>17</v>
      </c>
      <c r="AI20" s="392">
        <v>1</v>
      </c>
      <c r="AJ20" s="392">
        <v>2</v>
      </c>
      <c r="AK20" s="393">
        <v>2</v>
      </c>
    </row>
    <row r="21" spans="2:37" s="155" customFormat="1" ht="19.5" customHeight="1">
      <c r="B21" s="895"/>
      <c r="C21" s="156" t="s">
        <v>78</v>
      </c>
      <c r="D21" s="400">
        <f>SUM(F21+H21+J21)</f>
        <v>16974</v>
      </c>
      <c r="E21" s="400">
        <f aca="true" t="shared" si="6" ref="E21:J21">SUM(E14:E20)</f>
        <v>2788</v>
      </c>
      <c r="F21" s="397">
        <f t="shared" si="6"/>
        <v>16846</v>
      </c>
      <c r="G21" s="397">
        <f t="shared" si="6"/>
        <v>3094</v>
      </c>
      <c r="H21" s="397">
        <f t="shared" si="6"/>
        <v>127</v>
      </c>
      <c r="I21" s="397">
        <f t="shared" si="6"/>
        <v>48</v>
      </c>
      <c r="J21" s="397">
        <f t="shared" si="6"/>
        <v>1</v>
      </c>
      <c r="K21" s="397">
        <f>SUM(K14:K20)</f>
        <v>0</v>
      </c>
      <c r="L21" s="397">
        <f>SUM(L14:L20)</f>
        <v>113</v>
      </c>
      <c r="M21" s="397">
        <f>SUM(M14:M20)</f>
        <v>41</v>
      </c>
      <c r="N21" s="401">
        <f t="shared" si="0"/>
        <v>88.9763779527559</v>
      </c>
      <c r="O21" s="401">
        <f t="shared" si="0"/>
        <v>85.41666666666666</v>
      </c>
      <c r="P21" s="397">
        <f>SUM(P14:P20)</f>
        <v>11</v>
      </c>
      <c r="Q21" s="397">
        <f>SUM(Q14:Q20)</f>
        <v>2</v>
      </c>
      <c r="R21" s="397">
        <f>SUM(R14:R20)</f>
        <v>10</v>
      </c>
      <c r="S21" s="397">
        <f aca="true" t="shared" si="7" ref="S21:AE21">SUM(S14:S20)</f>
        <v>1</v>
      </c>
      <c r="T21" s="397">
        <f>SUM(T14:T20)</f>
        <v>1</v>
      </c>
      <c r="U21" s="397">
        <f t="shared" si="7"/>
        <v>1</v>
      </c>
      <c r="V21" s="397">
        <f>SUM(V14:V20)</f>
        <v>0</v>
      </c>
      <c r="W21" s="397">
        <f t="shared" si="7"/>
        <v>0</v>
      </c>
      <c r="X21" s="397">
        <f>SUM(X14:X20)</f>
        <v>0</v>
      </c>
      <c r="Y21" s="397">
        <f>SUM(Y14:Y20)</f>
        <v>0</v>
      </c>
      <c r="Z21" s="397">
        <f>SUM(Z14:Z20)</f>
        <v>0</v>
      </c>
      <c r="AA21" s="397">
        <f>SUM(AA14:AA20)</f>
        <v>0</v>
      </c>
      <c r="AB21" s="397">
        <f t="shared" si="7"/>
        <v>1</v>
      </c>
      <c r="AC21" s="397">
        <f t="shared" si="7"/>
        <v>0</v>
      </c>
      <c r="AD21" s="397">
        <f>SUM(AD14:AD20)</f>
        <v>2</v>
      </c>
      <c r="AE21" s="397">
        <f t="shared" si="7"/>
        <v>0</v>
      </c>
      <c r="AF21" s="397">
        <f aca="true" t="shared" si="8" ref="AF21:AK21">SUM(AF14:AF20)</f>
        <v>65</v>
      </c>
      <c r="AG21" s="397">
        <f t="shared" si="8"/>
        <v>19</v>
      </c>
      <c r="AH21" s="397">
        <f t="shared" si="8"/>
        <v>32</v>
      </c>
      <c r="AI21" s="397">
        <f t="shared" si="8"/>
        <v>16</v>
      </c>
      <c r="AJ21" s="397">
        <f t="shared" si="8"/>
        <v>2</v>
      </c>
      <c r="AK21" s="398">
        <f t="shared" si="8"/>
        <v>4</v>
      </c>
    </row>
    <row r="22" spans="2:37" s="155" customFormat="1" ht="19.5" customHeight="1">
      <c r="B22" s="896" t="s">
        <v>80</v>
      </c>
      <c r="C22" s="897"/>
      <c r="D22" s="402">
        <f aca="true" t="shared" si="9" ref="D22:J22">D13+D21</f>
        <v>26406</v>
      </c>
      <c r="E22" s="400">
        <f>E13+E21</f>
        <v>4027</v>
      </c>
      <c r="F22" s="403">
        <f t="shared" si="9"/>
        <v>26159</v>
      </c>
      <c r="G22" s="403">
        <f t="shared" si="9"/>
        <v>4307</v>
      </c>
      <c r="H22" s="403">
        <f t="shared" si="9"/>
        <v>245</v>
      </c>
      <c r="I22" s="403">
        <f t="shared" si="9"/>
        <v>74</v>
      </c>
      <c r="J22" s="403">
        <f t="shared" si="9"/>
        <v>2</v>
      </c>
      <c r="K22" s="403">
        <f>K13+K21</f>
        <v>0</v>
      </c>
      <c r="L22" s="403">
        <f>L13+L21</f>
        <v>211</v>
      </c>
      <c r="M22" s="403">
        <f>M13+M21</f>
        <v>59</v>
      </c>
      <c r="N22" s="401">
        <f>L22/H22*100</f>
        <v>86.12244897959184</v>
      </c>
      <c r="O22" s="401">
        <f>M22/I22*100</f>
        <v>79.72972972972973</v>
      </c>
      <c r="P22" s="403">
        <f aca="true" t="shared" si="10" ref="P22:W22">P13+P21</f>
        <v>23</v>
      </c>
      <c r="Q22" s="403">
        <f t="shared" si="10"/>
        <v>3</v>
      </c>
      <c r="R22" s="403">
        <f t="shared" si="10"/>
        <v>13</v>
      </c>
      <c r="S22" s="403">
        <f t="shared" si="10"/>
        <v>2</v>
      </c>
      <c r="T22" s="403">
        <f t="shared" si="10"/>
        <v>5</v>
      </c>
      <c r="U22" s="403">
        <f t="shared" si="10"/>
        <v>1</v>
      </c>
      <c r="V22" s="403">
        <f t="shared" si="10"/>
        <v>3</v>
      </c>
      <c r="W22" s="403">
        <f t="shared" si="10"/>
        <v>0</v>
      </c>
      <c r="X22" s="403">
        <f>X13+X21</f>
        <v>2</v>
      </c>
      <c r="Y22" s="403">
        <f>Y13+Y21</f>
        <v>0</v>
      </c>
      <c r="Z22" s="403">
        <f aca="true" t="shared" si="11" ref="Z22:AK22">Z13+Z21</f>
        <v>0</v>
      </c>
      <c r="AA22" s="403">
        <f t="shared" si="11"/>
        <v>0</v>
      </c>
      <c r="AB22" s="403">
        <f t="shared" si="11"/>
        <v>1</v>
      </c>
      <c r="AC22" s="403">
        <f t="shared" si="11"/>
        <v>0</v>
      </c>
      <c r="AD22" s="403">
        <f t="shared" si="11"/>
        <v>2</v>
      </c>
      <c r="AE22" s="403">
        <f t="shared" si="11"/>
        <v>0</v>
      </c>
      <c r="AF22" s="403">
        <f t="shared" si="11"/>
        <v>125</v>
      </c>
      <c r="AG22" s="403">
        <f t="shared" si="11"/>
        <v>30</v>
      </c>
      <c r="AH22" s="403">
        <f t="shared" si="11"/>
        <v>57</v>
      </c>
      <c r="AI22" s="403">
        <f t="shared" si="11"/>
        <v>19</v>
      </c>
      <c r="AJ22" s="403">
        <f t="shared" si="11"/>
        <v>3</v>
      </c>
      <c r="AK22" s="404">
        <f t="shared" si="11"/>
        <v>7</v>
      </c>
    </row>
    <row r="23" s="155" customFormat="1" ht="19.5" customHeight="1"/>
    <row r="24" ht="19.5" customHeight="1">
      <c r="AB24" s="155"/>
    </row>
    <row r="87" ht="15" customHeight="1"/>
    <row r="88" ht="15" customHeight="1"/>
    <row r="89" ht="15" customHeight="1"/>
    <row r="90" ht="15" customHeight="1"/>
    <row r="91" ht="15" customHeight="1"/>
    <row r="92" ht="15" customHeight="1"/>
  </sheetData>
  <sheetProtection/>
  <mergeCells count="24">
    <mergeCell ref="B14:B21"/>
    <mergeCell ref="B22:C22"/>
    <mergeCell ref="R4:S4"/>
    <mergeCell ref="T4:U4"/>
    <mergeCell ref="V4:W4"/>
    <mergeCell ref="X4:Y4"/>
    <mergeCell ref="B6:B13"/>
    <mergeCell ref="L2:M4"/>
    <mergeCell ref="N2:O4"/>
    <mergeCell ref="P2:AI2"/>
    <mergeCell ref="AJ2:AK4"/>
    <mergeCell ref="P3:Q4"/>
    <mergeCell ref="R3:AA3"/>
    <mergeCell ref="AB3:AC4"/>
    <mergeCell ref="AD3:AE4"/>
    <mergeCell ref="AF3:AG4"/>
    <mergeCell ref="AH3:AI4"/>
    <mergeCell ref="Z4:AA4"/>
    <mergeCell ref="B2:B5"/>
    <mergeCell ref="C2:C5"/>
    <mergeCell ref="D2:E4"/>
    <mergeCell ref="F2:G4"/>
    <mergeCell ref="H2:I4"/>
    <mergeCell ref="J2:K4"/>
  </mergeCells>
  <printOptions/>
  <pageMargins left="0.1968503937007874" right="0.1968503937007874" top="0.7480314960629921" bottom="0.7480314960629921" header="0.31496062992125984" footer="0.31496062992125984"/>
  <pageSetup firstPageNumber="83" useFirstPageNumber="1" fitToHeight="1" fitToWidth="1" horizontalDpi="600" verticalDpi="600" orientation="landscape" paperSize="9" scale="83" r:id="rId1"/>
  <headerFooter>
    <oddFooter>&amp;C&amp;P</oddFooter>
  </headerFooter>
  <colBreaks count="1" manualBreakCount="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金沢市役所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金沢市役所</dc:creator>
  <cp:keywords/>
  <dc:description/>
  <cp:lastModifiedBy>user</cp:lastModifiedBy>
  <cp:lastPrinted>2017-12-05T00:16:05Z</cp:lastPrinted>
  <dcterms:created xsi:type="dcterms:W3CDTF">1997-01-08T22:48:59Z</dcterms:created>
  <dcterms:modified xsi:type="dcterms:W3CDTF">2018-02-07T00:18:53Z</dcterms:modified>
  <cp:category/>
  <cp:version/>
  <cp:contentType/>
  <cp:contentStatus/>
</cp:coreProperties>
</file>