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C:\Users\miyuki.anderson\Desktop\"/>
    </mc:Choice>
  </mc:AlternateContent>
  <xr:revisionPtr revIDLastSave="0" documentId="8_{EDA0AEAE-2374-43F5-8863-C8E6E30FFF94}" xr6:coauthVersionLast="47" xr6:coauthVersionMax="47" xr10:uidLastSave="{00000000-0000-0000-0000-000000000000}"/>
  <bookViews>
    <workbookView xWindow="14265" yWindow="1890" windowWidth="18360" windowHeight="12705" tabRatio="650" xr2:uid="{00000000-000D-0000-FFFF-FFFF00000000}"/>
  </bookViews>
  <sheets>
    <sheet name="(はじめにお読み下さい)申請書の使い方" sheetId="30" r:id="rId1"/>
    <sheet name="実績報告書" sheetId="20" state="hidden" r:id="rId2"/>
    <sheet name="実績報告額一覧" sheetId="31" r:id="rId3"/>
    <sheet name="別添" sheetId="29" r:id="rId4"/>
    <sheet name="個票1" sheetId="19" r:id="rId5"/>
    <sheet name="職員表" sheetId="27" r:id="rId6"/>
    <sheet name="口座情報" sheetId="33" state="hidden" r:id="rId7"/>
    <sheet name="計算用" sheetId="21" state="hidden" r:id="rId8"/>
  </sheets>
  <definedNames>
    <definedName name="_xlnm.Print_Area" localSheetId="0">'(はじめにお読み下さい)申請書の使い方'!$A$1:$D$15</definedName>
    <definedName name="_xlnm.Print_Area" localSheetId="4">個票1!$A$1:$AU$62</definedName>
    <definedName name="_xlnm.Print_Area" localSheetId="6">口座情報!$A$1:$AP$34</definedName>
    <definedName name="_xlnm.Print_Area" localSheetId="2">実績報告額一覧!$A$1:$N$34</definedName>
    <definedName name="_xlnm.Print_Area" localSheetId="1">実績報告書!$A$1:$AM$43</definedName>
    <definedName name="_xlnm.Print_Area" localSheetId="5">職員表!$A$1:$U$86</definedName>
    <definedName name="_xlnm.Print_Area" localSheetId="3">別添!$A$1:$N$32</definedName>
    <definedName name="_xlnm.Print_Titles" localSheetId="0">'(はじめにお読み下さい)申請書の使い方'!$4:$4</definedName>
    <definedName name="_xlnm.Print_Titles" localSheetId="5">職員表!$4:$5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6" i="27" l="1"/>
  <c r="S7" i="27"/>
  <c r="S8" i="27"/>
  <c r="S9" i="27"/>
  <c r="S10" i="27"/>
  <c r="S11" i="27"/>
  <c r="S12" i="27"/>
  <c r="S13" i="27"/>
  <c r="S14" i="27"/>
  <c r="S15" i="27"/>
  <c r="S16" i="27"/>
  <c r="S17" i="27"/>
  <c r="S18" i="27"/>
  <c r="S19" i="27"/>
  <c r="S20" i="27"/>
  <c r="S21" i="27"/>
  <c r="S22" i="27"/>
  <c r="S23" i="27"/>
  <c r="S24" i="27"/>
  <c r="S25" i="27"/>
  <c r="S26" i="27"/>
  <c r="S27" i="27"/>
  <c r="S28" i="27"/>
  <c r="S29" i="27"/>
  <c r="S30" i="27"/>
  <c r="S31" i="27"/>
  <c r="S32" i="27"/>
  <c r="S33" i="27"/>
  <c r="S34" i="27"/>
  <c r="S35" i="27"/>
  <c r="D104" i="33" l="1"/>
  <c r="C104" i="33"/>
  <c r="B104" i="33"/>
  <c r="D103" i="33"/>
  <c r="C103" i="33"/>
  <c r="B103" i="33"/>
  <c r="D102" i="33"/>
  <c r="C102" i="33"/>
  <c r="B102" i="33"/>
  <c r="D101" i="33"/>
  <c r="C101" i="33"/>
  <c r="B101" i="33"/>
  <c r="D100" i="33"/>
  <c r="C100" i="33"/>
  <c r="B100" i="33"/>
  <c r="D99" i="33"/>
  <c r="C99" i="33"/>
  <c r="B99" i="33"/>
  <c r="D98" i="33"/>
  <c r="C98" i="33"/>
  <c r="B98" i="33"/>
  <c r="D97" i="33"/>
  <c r="C97" i="33"/>
  <c r="B97" i="33"/>
  <c r="D96" i="33"/>
  <c r="C96" i="33"/>
  <c r="B96" i="33"/>
  <c r="D95" i="33"/>
  <c r="C95" i="33"/>
  <c r="B95" i="33"/>
  <c r="D94" i="33"/>
  <c r="C94" i="33"/>
  <c r="B94" i="33"/>
  <c r="D93" i="33"/>
  <c r="C93" i="33"/>
  <c r="B93" i="33"/>
  <c r="D92" i="33"/>
  <c r="C92" i="33"/>
  <c r="B92" i="33"/>
  <c r="D91" i="33"/>
  <c r="C91" i="33"/>
  <c r="B91" i="33"/>
  <c r="D90" i="33"/>
  <c r="C90" i="33"/>
  <c r="B90" i="33"/>
  <c r="D89" i="33"/>
  <c r="C89" i="33"/>
  <c r="B89" i="33"/>
  <c r="D88" i="33"/>
  <c r="C88" i="33"/>
  <c r="B88" i="33"/>
  <c r="D87" i="33"/>
  <c r="C87" i="33"/>
  <c r="B87" i="33"/>
  <c r="D86" i="33"/>
  <c r="C86" i="33"/>
  <c r="B86" i="33"/>
  <c r="D85" i="33"/>
  <c r="C85" i="33"/>
  <c r="B85" i="33"/>
  <c r="D84" i="33"/>
  <c r="C84" i="33"/>
  <c r="B84" i="33"/>
  <c r="D83" i="33"/>
  <c r="C83" i="33"/>
  <c r="B83" i="33"/>
  <c r="D82" i="33"/>
  <c r="C82" i="33"/>
  <c r="B82" i="33"/>
  <c r="D81" i="33"/>
  <c r="C81" i="33"/>
  <c r="B81" i="33"/>
  <c r="D80" i="33"/>
  <c r="C80" i="33"/>
  <c r="B80" i="33"/>
  <c r="D79" i="33"/>
  <c r="C79" i="33"/>
  <c r="B79" i="33"/>
  <c r="D78" i="33"/>
  <c r="C78" i="33"/>
  <c r="B78" i="33"/>
  <c r="D77" i="33"/>
  <c r="C77" i="33"/>
  <c r="B77" i="33"/>
  <c r="D76" i="33"/>
  <c r="C76" i="33"/>
  <c r="B76" i="33"/>
  <c r="D75" i="33"/>
  <c r="C75" i="33"/>
  <c r="B75" i="33"/>
  <c r="D74" i="33"/>
  <c r="C74" i="33"/>
  <c r="B74" i="33"/>
  <c r="D73" i="33"/>
  <c r="C73" i="33"/>
  <c r="B73" i="33"/>
  <c r="D72" i="33"/>
  <c r="C72" i="33"/>
  <c r="B72" i="33"/>
  <c r="D71" i="33"/>
  <c r="C71" i="33"/>
  <c r="B71" i="33"/>
  <c r="D70" i="33"/>
  <c r="C70" i="33"/>
  <c r="B70" i="33"/>
  <c r="D69" i="33"/>
  <c r="C69" i="33"/>
  <c r="B69" i="33"/>
  <c r="D68" i="33"/>
  <c r="C68" i="33"/>
  <c r="B68" i="33"/>
  <c r="D67" i="33"/>
  <c r="C67" i="33"/>
  <c r="B67" i="33"/>
  <c r="D66" i="33"/>
  <c r="C66" i="33"/>
  <c r="B66" i="33"/>
  <c r="D65" i="33"/>
  <c r="C65" i="33"/>
  <c r="B65" i="33"/>
  <c r="D64" i="33"/>
  <c r="C64" i="33"/>
  <c r="B64" i="33"/>
  <c r="D63" i="33"/>
  <c r="C63" i="33"/>
  <c r="B63" i="33"/>
  <c r="D62" i="33"/>
  <c r="C62" i="33"/>
  <c r="B62" i="33"/>
  <c r="D61" i="33"/>
  <c r="C61" i="33"/>
  <c r="B61" i="33"/>
  <c r="D60" i="33"/>
  <c r="C60" i="33"/>
  <c r="B60" i="33"/>
  <c r="D59" i="33"/>
  <c r="C59" i="33"/>
  <c r="B59" i="33"/>
  <c r="D58" i="33"/>
  <c r="C58" i="33"/>
  <c r="B58" i="33"/>
  <c r="D57" i="33"/>
  <c r="C57" i="33"/>
  <c r="B57" i="33"/>
  <c r="D56" i="33"/>
  <c r="C56" i="33"/>
  <c r="B56" i="33"/>
  <c r="D55" i="33"/>
  <c r="C55" i="33"/>
  <c r="B55" i="33"/>
  <c r="D54" i="33"/>
  <c r="C54" i="33"/>
  <c r="B54" i="33"/>
  <c r="D53" i="33"/>
  <c r="C53" i="33"/>
  <c r="B53" i="33"/>
  <c r="D52" i="33"/>
  <c r="C52" i="33"/>
  <c r="B52" i="33"/>
  <c r="D51" i="33"/>
  <c r="C51" i="33"/>
  <c r="B51" i="33"/>
  <c r="D50" i="33"/>
  <c r="C50" i="33"/>
  <c r="B50" i="33"/>
  <c r="D49" i="33"/>
  <c r="C49" i="33"/>
  <c r="B49" i="33"/>
  <c r="D48" i="33"/>
  <c r="C48" i="33"/>
  <c r="B48" i="33"/>
  <c r="D47" i="33"/>
  <c r="C47" i="33"/>
  <c r="B47" i="33"/>
  <c r="D46" i="33"/>
  <c r="C46" i="33"/>
  <c r="B46" i="33"/>
  <c r="D45" i="33"/>
  <c r="C45" i="33"/>
  <c r="B45" i="33"/>
  <c r="D44" i="33"/>
  <c r="C44" i="33"/>
  <c r="B44" i="33"/>
  <c r="D43" i="33"/>
  <c r="C43" i="33"/>
  <c r="B43" i="33"/>
  <c r="D42" i="33"/>
  <c r="C42" i="33"/>
  <c r="B42" i="33"/>
  <c r="D41" i="33"/>
  <c r="C41" i="33"/>
  <c r="B41" i="33"/>
  <c r="D40" i="33"/>
  <c r="C40" i="33"/>
  <c r="B40" i="33"/>
  <c r="D39" i="33"/>
  <c r="C39" i="33"/>
  <c r="B39" i="33"/>
  <c r="D38" i="33"/>
  <c r="C38" i="33"/>
  <c r="B38" i="33"/>
  <c r="D37" i="33"/>
  <c r="C37" i="33"/>
  <c r="B37" i="33"/>
  <c r="D36" i="33"/>
  <c r="C36" i="33"/>
  <c r="B36" i="33"/>
  <c r="D35" i="33"/>
  <c r="C35" i="33"/>
  <c r="B35" i="33"/>
  <c r="D34" i="33"/>
  <c r="C34" i="33"/>
  <c r="B34" i="33"/>
  <c r="D33" i="33"/>
  <c r="C33" i="33"/>
  <c r="B33" i="33"/>
  <c r="D32" i="33"/>
  <c r="C32" i="33"/>
  <c r="B32" i="33"/>
  <c r="D31" i="33"/>
  <c r="C31" i="33"/>
  <c r="B31" i="33"/>
  <c r="D30" i="33"/>
  <c r="C30" i="33"/>
  <c r="B30" i="33"/>
  <c r="D29" i="33"/>
  <c r="C29" i="33"/>
  <c r="B29" i="33"/>
  <c r="D28" i="33"/>
  <c r="C28" i="33"/>
  <c r="B28" i="33"/>
  <c r="D27" i="33"/>
  <c r="C27" i="33"/>
  <c r="B27" i="33"/>
  <c r="D26" i="33"/>
  <c r="C26" i="33"/>
  <c r="B26" i="33"/>
  <c r="D25" i="33"/>
  <c r="C25" i="33"/>
  <c r="B25" i="33"/>
  <c r="D24" i="33"/>
  <c r="C24" i="33"/>
  <c r="B24" i="33"/>
  <c r="D23" i="33"/>
  <c r="C23" i="33"/>
  <c r="B23" i="33"/>
  <c r="D22" i="33"/>
  <c r="C22" i="33"/>
  <c r="B22" i="33"/>
  <c r="D21" i="33"/>
  <c r="C21" i="33"/>
  <c r="B21" i="33"/>
  <c r="D20" i="33"/>
  <c r="C20" i="33"/>
  <c r="B20" i="33"/>
  <c r="D19" i="33"/>
  <c r="C19" i="33"/>
  <c r="B19" i="33"/>
  <c r="D18" i="33"/>
  <c r="C18" i="33"/>
  <c r="B18" i="33"/>
  <c r="D17" i="33"/>
  <c r="C17" i="33"/>
  <c r="B17" i="33"/>
  <c r="D16" i="33"/>
  <c r="C16" i="33"/>
  <c r="B16" i="33"/>
  <c r="D15" i="33"/>
  <c r="C15" i="33"/>
  <c r="B15" i="33"/>
  <c r="D14" i="33"/>
  <c r="C14" i="33"/>
  <c r="B14" i="33"/>
  <c r="D13" i="33"/>
  <c r="C13" i="33"/>
  <c r="B13" i="33"/>
  <c r="D12" i="33"/>
  <c r="C12" i="33"/>
  <c r="B12" i="33"/>
  <c r="D11" i="33"/>
  <c r="C11" i="33"/>
  <c r="B11" i="33"/>
  <c r="D10" i="33"/>
  <c r="C10" i="33"/>
  <c r="B10" i="33"/>
  <c r="D9" i="33"/>
  <c r="C9" i="33"/>
  <c r="B9" i="33"/>
  <c r="D8" i="33"/>
  <c r="C8" i="33"/>
  <c r="B8" i="33"/>
  <c r="B7" i="33"/>
  <c r="B6" i="33"/>
  <c r="B5" i="33"/>
  <c r="AR104" i="33"/>
  <c r="AQ104" i="33"/>
  <c r="AR103" i="33"/>
  <c r="AQ103" i="33"/>
  <c r="AR102" i="33"/>
  <c r="AQ102" i="33"/>
  <c r="AR101" i="33"/>
  <c r="AQ101" i="33"/>
  <c r="AR100" i="33"/>
  <c r="AQ100" i="33"/>
  <c r="AR99" i="33"/>
  <c r="AQ99" i="33"/>
  <c r="AR98" i="33"/>
  <c r="AQ98" i="33"/>
  <c r="AR97" i="33"/>
  <c r="AQ97" i="33"/>
  <c r="AR96" i="33"/>
  <c r="AQ96" i="33"/>
  <c r="AR95" i="33"/>
  <c r="AQ95" i="33"/>
  <c r="AR94" i="33"/>
  <c r="AQ94" i="33"/>
  <c r="AR93" i="33"/>
  <c r="AQ93" i="33"/>
  <c r="AR92" i="33"/>
  <c r="AQ92" i="33"/>
  <c r="AR91" i="33"/>
  <c r="AQ91" i="33"/>
  <c r="AR90" i="33"/>
  <c r="AQ90" i="33"/>
  <c r="AR89" i="33"/>
  <c r="AQ89" i="33"/>
  <c r="AR88" i="33"/>
  <c r="AQ88" i="33"/>
  <c r="AR87" i="33"/>
  <c r="AQ87" i="33"/>
  <c r="AR86" i="33"/>
  <c r="AQ86" i="33"/>
  <c r="AR85" i="33"/>
  <c r="AQ85" i="33"/>
  <c r="AR84" i="33"/>
  <c r="AQ84" i="33"/>
  <c r="AR83" i="33"/>
  <c r="AQ83" i="33"/>
  <c r="AR82" i="33"/>
  <c r="AQ82" i="33"/>
  <c r="AR81" i="33"/>
  <c r="AQ81" i="33"/>
  <c r="AR80" i="33"/>
  <c r="AQ80" i="33"/>
  <c r="AR79" i="33"/>
  <c r="AQ79" i="33"/>
  <c r="AR78" i="33"/>
  <c r="AQ78" i="33"/>
  <c r="AR77" i="33"/>
  <c r="AQ77" i="33"/>
  <c r="AR76" i="33"/>
  <c r="AQ76" i="33"/>
  <c r="AR75" i="33"/>
  <c r="AQ75" i="33"/>
  <c r="AR74" i="33"/>
  <c r="AQ74" i="33"/>
  <c r="AR73" i="33"/>
  <c r="AQ73" i="33"/>
  <c r="AR72" i="33"/>
  <c r="AQ72" i="33"/>
  <c r="AR71" i="33"/>
  <c r="AQ71" i="33"/>
  <c r="AR70" i="33"/>
  <c r="AQ70" i="33"/>
  <c r="AR69" i="33"/>
  <c r="AQ69" i="33"/>
  <c r="AR68" i="33"/>
  <c r="AQ68" i="33"/>
  <c r="AR67" i="33"/>
  <c r="AQ67" i="33"/>
  <c r="AR66" i="33"/>
  <c r="AQ66" i="33"/>
  <c r="AR65" i="33"/>
  <c r="AQ65" i="33"/>
  <c r="AR64" i="33"/>
  <c r="AQ64" i="33"/>
  <c r="AR63" i="33"/>
  <c r="AQ63" i="33"/>
  <c r="AR62" i="33"/>
  <c r="AQ62" i="33"/>
  <c r="AR61" i="33"/>
  <c r="AQ61" i="33"/>
  <c r="AR60" i="33"/>
  <c r="AQ60" i="33"/>
  <c r="AR59" i="33"/>
  <c r="AQ59" i="33"/>
  <c r="AR58" i="33"/>
  <c r="AQ58" i="33"/>
  <c r="AR57" i="33"/>
  <c r="AQ57" i="33"/>
  <c r="AR56" i="33"/>
  <c r="AQ56" i="33"/>
  <c r="AR55" i="33"/>
  <c r="AQ55" i="33"/>
  <c r="AR54" i="33"/>
  <c r="AQ54" i="33"/>
  <c r="AR53" i="33"/>
  <c r="AQ53" i="33"/>
  <c r="AR52" i="33"/>
  <c r="AQ52" i="33"/>
  <c r="AR51" i="33"/>
  <c r="AQ51" i="33"/>
  <c r="AR50" i="33"/>
  <c r="AQ50" i="33"/>
  <c r="AR49" i="33"/>
  <c r="AQ49" i="33"/>
  <c r="AR48" i="33"/>
  <c r="AQ48" i="33"/>
  <c r="AR47" i="33"/>
  <c r="AQ47" i="33"/>
  <c r="AR46" i="33"/>
  <c r="AQ46" i="33"/>
  <c r="AR45" i="33"/>
  <c r="AQ45" i="33"/>
  <c r="AR44" i="33"/>
  <c r="AQ44" i="33"/>
  <c r="AR43" i="33"/>
  <c r="AQ43" i="33"/>
  <c r="AR42" i="33"/>
  <c r="AQ42" i="33"/>
  <c r="AR41" i="33"/>
  <c r="AQ41" i="33"/>
  <c r="AR40" i="33"/>
  <c r="AQ40" i="33"/>
  <c r="AR39" i="33"/>
  <c r="AQ39" i="33"/>
  <c r="AR38" i="33"/>
  <c r="AQ38" i="33"/>
  <c r="AR37" i="33"/>
  <c r="AQ37" i="33"/>
  <c r="AR36" i="33"/>
  <c r="AQ36" i="33"/>
  <c r="AR35" i="33"/>
  <c r="AQ35" i="33"/>
  <c r="AR34" i="33"/>
  <c r="AQ34" i="33"/>
  <c r="AR33" i="33"/>
  <c r="AQ33" i="33"/>
  <c r="AR32" i="33"/>
  <c r="AQ32" i="33"/>
  <c r="AR31" i="33"/>
  <c r="AQ31" i="33"/>
  <c r="AR30" i="33"/>
  <c r="AQ30" i="33"/>
  <c r="AR29" i="33"/>
  <c r="AQ29" i="33"/>
  <c r="AR28" i="33"/>
  <c r="AQ28" i="33"/>
  <c r="AR27" i="33"/>
  <c r="AQ27" i="33"/>
  <c r="AR26" i="33"/>
  <c r="AQ26" i="33"/>
  <c r="AR25" i="33"/>
  <c r="AQ25" i="33"/>
  <c r="AR24" i="33"/>
  <c r="AQ24" i="33"/>
  <c r="AR23" i="33"/>
  <c r="AQ23" i="33"/>
  <c r="AR22" i="33"/>
  <c r="AQ22" i="33"/>
  <c r="AR21" i="33"/>
  <c r="AQ21" i="33"/>
  <c r="AR20" i="33"/>
  <c r="AQ20" i="33"/>
  <c r="AR19" i="33"/>
  <c r="AQ19" i="33"/>
  <c r="AR18" i="33"/>
  <c r="AQ18" i="33"/>
  <c r="AR17" i="33"/>
  <c r="AQ17" i="33"/>
  <c r="AR16" i="33"/>
  <c r="AQ16" i="33"/>
  <c r="U16" i="31" s="1"/>
  <c r="AR15" i="33"/>
  <c r="AQ15" i="33"/>
  <c r="S15" i="31" s="1"/>
  <c r="AR14" i="33"/>
  <c r="AQ14" i="33"/>
  <c r="U14" i="31" s="1"/>
  <c r="AR13" i="33"/>
  <c r="AQ13" i="33"/>
  <c r="U13" i="31" s="1"/>
  <c r="AR12" i="33"/>
  <c r="AQ12" i="33"/>
  <c r="U12" i="31" s="1"/>
  <c r="AR11" i="33"/>
  <c r="AQ11" i="33"/>
  <c r="AR10" i="33"/>
  <c r="AQ10" i="33"/>
  <c r="U10" i="31" s="1"/>
  <c r="AR9" i="33"/>
  <c r="AQ9" i="33"/>
  <c r="S9" i="31" s="1"/>
  <c r="AR8" i="33"/>
  <c r="AQ8" i="33"/>
  <c r="U8" i="31" s="1"/>
  <c r="AR7" i="33"/>
  <c r="AQ7" i="33"/>
  <c r="AR6" i="33"/>
  <c r="AQ6" i="33"/>
  <c r="U6" i="31" s="1"/>
  <c r="AR5" i="33"/>
  <c r="AQ5" i="33"/>
  <c r="U5" i="31" s="1"/>
  <c r="T7" i="31" l="1"/>
  <c r="P7" i="31"/>
  <c r="V7" i="31"/>
  <c r="R7" i="31"/>
  <c r="T11" i="31"/>
  <c r="P11" i="31"/>
  <c r="V11" i="31"/>
  <c r="R11" i="31"/>
  <c r="U17" i="31"/>
  <c r="T17" i="31"/>
  <c r="P17" i="31"/>
  <c r="S17" i="31"/>
  <c r="V17" i="31"/>
  <c r="R17" i="31"/>
  <c r="U23" i="31"/>
  <c r="Q23" i="31"/>
  <c r="T23" i="31"/>
  <c r="P23" i="31"/>
  <c r="S23" i="31"/>
  <c r="O23" i="31"/>
  <c r="V23" i="31"/>
  <c r="R23" i="31"/>
  <c r="U25" i="31"/>
  <c r="Q25" i="31"/>
  <c r="T25" i="31"/>
  <c r="P25" i="31"/>
  <c r="S25" i="31"/>
  <c r="O25" i="31"/>
  <c r="V25" i="31"/>
  <c r="R25" i="31"/>
  <c r="U27" i="31"/>
  <c r="Q27" i="31"/>
  <c r="T27" i="31"/>
  <c r="P27" i="31"/>
  <c r="S27" i="31"/>
  <c r="O27" i="31"/>
  <c r="V27" i="31"/>
  <c r="R27" i="31"/>
  <c r="U29" i="31"/>
  <c r="Q29" i="31"/>
  <c r="T29" i="31"/>
  <c r="P29" i="31"/>
  <c r="S29" i="31"/>
  <c r="O29" i="31"/>
  <c r="V29" i="31"/>
  <c r="R29" i="31"/>
  <c r="U31" i="31"/>
  <c r="Q31" i="31"/>
  <c r="T31" i="31"/>
  <c r="P31" i="31"/>
  <c r="S31" i="31"/>
  <c r="O31" i="31"/>
  <c r="V31" i="31"/>
  <c r="R31" i="31"/>
  <c r="U33" i="31"/>
  <c r="Q33" i="31"/>
  <c r="T33" i="31"/>
  <c r="P33" i="31"/>
  <c r="S33" i="31"/>
  <c r="O33" i="31"/>
  <c r="V33" i="31"/>
  <c r="R33" i="31"/>
  <c r="U35" i="31"/>
  <c r="Q35" i="31"/>
  <c r="T35" i="31"/>
  <c r="P35" i="31"/>
  <c r="S35" i="31"/>
  <c r="O35" i="31"/>
  <c r="V35" i="31"/>
  <c r="R35" i="31"/>
  <c r="U37" i="31"/>
  <c r="Q37" i="31"/>
  <c r="T37" i="31"/>
  <c r="P37" i="31"/>
  <c r="S37" i="31"/>
  <c r="O37" i="31"/>
  <c r="V37" i="31"/>
  <c r="R37" i="31"/>
  <c r="T39" i="31"/>
  <c r="P39" i="31"/>
  <c r="V39" i="31"/>
  <c r="R39" i="31"/>
  <c r="Q39" i="31"/>
  <c r="O39" i="31"/>
  <c r="U39" i="31"/>
  <c r="S39" i="31"/>
  <c r="T41" i="31"/>
  <c r="P41" i="31"/>
  <c r="V41" i="31"/>
  <c r="R41" i="31"/>
  <c r="Q41" i="31"/>
  <c r="O41" i="31"/>
  <c r="U41" i="31"/>
  <c r="S41" i="31"/>
  <c r="T43" i="31"/>
  <c r="P43" i="31"/>
  <c r="V43" i="31"/>
  <c r="R43" i="31"/>
  <c r="Q43" i="31"/>
  <c r="O43" i="31"/>
  <c r="U43" i="31"/>
  <c r="S43" i="31"/>
  <c r="T45" i="31"/>
  <c r="P45" i="31"/>
  <c r="V45" i="31"/>
  <c r="R45" i="31"/>
  <c r="Q45" i="31"/>
  <c r="O45" i="31"/>
  <c r="U45" i="31"/>
  <c r="S45" i="31"/>
  <c r="T47" i="31"/>
  <c r="P47" i="31"/>
  <c r="V47" i="31"/>
  <c r="R47" i="31"/>
  <c r="Q47" i="31"/>
  <c r="O47" i="31"/>
  <c r="U47" i="31"/>
  <c r="S47" i="31"/>
  <c r="T49" i="31"/>
  <c r="P49" i="31"/>
  <c r="V49" i="31"/>
  <c r="R49" i="31"/>
  <c r="Q49" i="31"/>
  <c r="O49" i="31"/>
  <c r="U49" i="31"/>
  <c r="S49" i="31"/>
  <c r="T51" i="31"/>
  <c r="P51" i="31"/>
  <c r="V51" i="31"/>
  <c r="R51" i="31"/>
  <c r="Q51" i="31"/>
  <c r="O51" i="31"/>
  <c r="U51" i="31"/>
  <c r="S51" i="31"/>
  <c r="T53" i="31"/>
  <c r="P53" i="31"/>
  <c r="V53" i="31"/>
  <c r="R53" i="31"/>
  <c r="Q53" i="31"/>
  <c r="O53" i="31"/>
  <c r="U53" i="31"/>
  <c r="S53" i="31"/>
  <c r="T55" i="31"/>
  <c r="P55" i="31"/>
  <c r="V55" i="31"/>
  <c r="R55" i="31"/>
  <c r="Q55" i="31"/>
  <c r="O55" i="31"/>
  <c r="U55" i="31"/>
  <c r="S55" i="31"/>
  <c r="T57" i="31"/>
  <c r="P57" i="31"/>
  <c r="V57" i="31"/>
  <c r="R57" i="31"/>
  <c r="Q57" i="31"/>
  <c r="O57" i="31"/>
  <c r="U57" i="31"/>
  <c r="S57" i="31"/>
  <c r="T59" i="31"/>
  <c r="P59" i="31"/>
  <c r="V59" i="31"/>
  <c r="R59" i="31"/>
  <c r="Q59" i="31"/>
  <c r="O59" i="31"/>
  <c r="U59" i="31"/>
  <c r="S59" i="31"/>
  <c r="T61" i="31"/>
  <c r="P61" i="31"/>
  <c r="V61" i="31"/>
  <c r="R61" i="31"/>
  <c r="Q61" i="31"/>
  <c r="O61" i="31"/>
  <c r="U61" i="31"/>
  <c r="S61" i="31"/>
  <c r="U63" i="31"/>
  <c r="Q63" i="31"/>
  <c r="S63" i="31"/>
  <c r="O63" i="31"/>
  <c r="V63" i="31"/>
  <c r="R63" i="31"/>
  <c r="T63" i="31"/>
  <c r="P63" i="31"/>
  <c r="U65" i="31"/>
  <c r="Q65" i="31"/>
  <c r="S65" i="31"/>
  <c r="O65" i="31"/>
  <c r="V65" i="31"/>
  <c r="R65" i="31"/>
  <c r="T65" i="31"/>
  <c r="P65" i="31"/>
  <c r="U67" i="31"/>
  <c r="Q67" i="31"/>
  <c r="S67" i="31"/>
  <c r="O67" i="31"/>
  <c r="V67" i="31"/>
  <c r="R67" i="31"/>
  <c r="T67" i="31"/>
  <c r="P67" i="31"/>
  <c r="U69" i="31"/>
  <c r="Q69" i="31"/>
  <c r="S69" i="31"/>
  <c r="O69" i="31"/>
  <c r="V69" i="31"/>
  <c r="R69" i="31"/>
  <c r="T69" i="31"/>
  <c r="P69" i="31"/>
  <c r="U71" i="31"/>
  <c r="Q71" i="31"/>
  <c r="S71" i="31"/>
  <c r="O71" i="31"/>
  <c r="V71" i="31"/>
  <c r="R71" i="31"/>
  <c r="T71" i="31"/>
  <c r="P71" i="31"/>
  <c r="U73" i="31"/>
  <c r="Q73" i="31"/>
  <c r="S73" i="31"/>
  <c r="O73" i="31"/>
  <c r="V73" i="31"/>
  <c r="R73" i="31"/>
  <c r="T73" i="31"/>
  <c r="P73" i="31"/>
  <c r="U75" i="31"/>
  <c r="Q75" i="31"/>
  <c r="S75" i="31"/>
  <c r="O75" i="31"/>
  <c r="V75" i="31"/>
  <c r="R75" i="31"/>
  <c r="T75" i="31"/>
  <c r="P75" i="31"/>
  <c r="U77" i="31"/>
  <c r="Q77" i="31"/>
  <c r="S77" i="31"/>
  <c r="O77" i="31"/>
  <c r="V77" i="31"/>
  <c r="R77" i="31"/>
  <c r="T77" i="31"/>
  <c r="P77" i="31"/>
  <c r="U79" i="31"/>
  <c r="Q79" i="31"/>
  <c r="S79" i="31"/>
  <c r="O79" i="31"/>
  <c r="V79" i="31"/>
  <c r="R79" i="31"/>
  <c r="T79" i="31"/>
  <c r="P79" i="31"/>
  <c r="U81" i="31"/>
  <c r="Q81" i="31"/>
  <c r="S81" i="31"/>
  <c r="O81" i="31"/>
  <c r="V81" i="31"/>
  <c r="R81" i="31"/>
  <c r="T81" i="31"/>
  <c r="P81" i="31"/>
  <c r="U83" i="31"/>
  <c r="Q83" i="31"/>
  <c r="S83" i="31"/>
  <c r="O83" i="31"/>
  <c r="V83" i="31"/>
  <c r="R83" i="31"/>
  <c r="T83" i="31"/>
  <c r="P83" i="31"/>
  <c r="U85" i="31"/>
  <c r="Q85" i="31"/>
  <c r="S85" i="31"/>
  <c r="O85" i="31"/>
  <c r="V85" i="31"/>
  <c r="R85" i="31"/>
  <c r="T85" i="31"/>
  <c r="P85" i="31"/>
  <c r="U87" i="31"/>
  <c r="Q87" i="31"/>
  <c r="S87" i="31"/>
  <c r="O87" i="31"/>
  <c r="V87" i="31"/>
  <c r="R87" i="31"/>
  <c r="T87" i="31"/>
  <c r="P87" i="31"/>
  <c r="U89" i="31"/>
  <c r="Q89" i="31"/>
  <c r="S89" i="31"/>
  <c r="O89" i="31"/>
  <c r="V89" i="31"/>
  <c r="R89" i="31"/>
  <c r="T89" i="31"/>
  <c r="P89" i="31"/>
  <c r="U91" i="31"/>
  <c r="Q91" i="31"/>
  <c r="S91" i="31"/>
  <c r="O91" i="31"/>
  <c r="V91" i="31"/>
  <c r="R91" i="31"/>
  <c r="T91" i="31"/>
  <c r="P91" i="31"/>
  <c r="U93" i="31"/>
  <c r="Q93" i="31"/>
  <c r="S93" i="31"/>
  <c r="O93" i="31"/>
  <c r="V93" i="31"/>
  <c r="R93" i="31"/>
  <c r="T93" i="31"/>
  <c r="P93" i="31"/>
  <c r="U95" i="31"/>
  <c r="Q95" i="31"/>
  <c r="S95" i="31"/>
  <c r="O95" i="31"/>
  <c r="V95" i="31"/>
  <c r="R95" i="31"/>
  <c r="T95" i="31"/>
  <c r="P95" i="31"/>
  <c r="U97" i="31"/>
  <c r="Q97" i="31"/>
  <c r="S97" i="31"/>
  <c r="O97" i="31"/>
  <c r="V97" i="31"/>
  <c r="R97" i="31"/>
  <c r="T97" i="31"/>
  <c r="P97" i="31"/>
  <c r="U99" i="31"/>
  <c r="Q99" i="31"/>
  <c r="S99" i="31"/>
  <c r="O99" i="31"/>
  <c r="V99" i="31"/>
  <c r="R99" i="31"/>
  <c r="T99" i="31"/>
  <c r="P99" i="31"/>
  <c r="V101" i="31"/>
  <c r="R101" i="31"/>
  <c r="U101" i="31"/>
  <c r="Q101" i="31"/>
  <c r="T101" i="31"/>
  <c r="P101" i="31"/>
  <c r="S101" i="31"/>
  <c r="O101" i="31"/>
  <c r="V103" i="31"/>
  <c r="R103" i="31"/>
  <c r="U103" i="31"/>
  <c r="Q103" i="31"/>
  <c r="T103" i="31"/>
  <c r="P103" i="31"/>
  <c r="S103" i="31"/>
  <c r="O103" i="31"/>
  <c r="S5" i="31"/>
  <c r="S6" i="31"/>
  <c r="S7" i="31"/>
  <c r="S8" i="31"/>
  <c r="S10" i="31"/>
  <c r="S11" i="31"/>
  <c r="S12" i="31"/>
  <c r="S13" i="31"/>
  <c r="S14" i="31"/>
  <c r="S16" i="31"/>
  <c r="T9" i="31"/>
  <c r="P9" i="31"/>
  <c r="V9" i="31"/>
  <c r="R9" i="31"/>
  <c r="T15" i="31"/>
  <c r="P15" i="31"/>
  <c r="V15" i="31"/>
  <c r="R15" i="31"/>
  <c r="U19" i="31"/>
  <c r="Q19" i="31"/>
  <c r="T19" i="31"/>
  <c r="P19" i="31"/>
  <c r="S19" i="31"/>
  <c r="O19" i="31"/>
  <c r="V19" i="31"/>
  <c r="R19" i="31"/>
  <c r="U7" i="31"/>
  <c r="U9" i="31"/>
  <c r="U11" i="31"/>
  <c r="U15" i="31"/>
  <c r="T5" i="31"/>
  <c r="P5" i="31"/>
  <c r="V5" i="31"/>
  <c r="R5" i="31"/>
  <c r="T13" i="31"/>
  <c r="P13" i="31"/>
  <c r="V13" i="31"/>
  <c r="R13" i="31"/>
  <c r="U21" i="31"/>
  <c r="Q21" i="31"/>
  <c r="T21" i="31"/>
  <c r="P21" i="31"/>
  <c r="S21" i="31"/>
  <c r="O21" i="31"/>
  <c r="V21" i="31"/>
  <c r="R21" i="31"/>
  <c r="T6" i="31"/>
  <c r="P6" i="31"/>
  <c r="V6" i="31"/>
  <c r="R6" i="31"/>
  <c r="T8" i="31"/>
  <c r="P8" i="31"/>
  <c r="V8" i="31"/>
  <c r="R8" i="31"/>
  <c r="T10" i="31"/>
  <c r="P10" i="31"/>
  <c r="V10" i="31"/>
  <c r="R10" i="31"/>
  <c r="T12" i="31"/>
  <c r="P12" i="31"/>
  <c r="V12" i="31"/>
  <c r="R12" i="31"/>
  <c r="T14" i="31"/>
  <c r="P14" i="31"/>
  <c r="V14" i="31"/>
  <c r="R14" i="31"/>
  <c r="T16" i="31"/>
  <c r="P16" i="31"/>
  <c r="V16" i="31"/>
  <c r="R16" i="31"/>
  <c r="U18" i="31"/>
  <c r="Q18" i="31"/>
  <c r="T18" i="31"/>
  <c r="P18" i="31"/>
  <c r="S18" i="31"/>
  <c r="O18" i="31"/>
  <c r="V18" i="31"/>
  <c r="R18" i="31"/>
  <c r="U20" i="31"/>
  <c r="Q20" i="31"/>
  <c r="T20" i="31"/>
  <c r="P20" i="31"/>
  <c r="S20" i="31"/>
  <c r="O20" i="31"/>
  <c r="V20" i="31"/>
  <c r="R20" i="31"/>
  <c r="U22" i="31"/>
  <c r="Q22" i="31"/>
  <c r="T22" i="31"/>
  <c r="P22" i="31"/>
  <c r="S22" i="31"/>
  <c r="O22" i="31"/>
  <c r="V22" i="31"/>
  <c r="R22" i="31"/>
  <c r="U24" i="31"/>
  <c r="Q24" i="31"/>
  <c r="T24" i="31"/>
  <c r="P24" i="31"/>
  <c r="S24" i="31"/>
  <c r="O24" i="31"/>
  <c r="V24" i="31"/>
  <c r="R24" i="31"/>
  <c r="U26" i="31"/>
  <c r="Q26" i="31"/>
  <c r="T26" i="31"/>
  <c r="P26" i="31"/>
  <c r="S26" i="31"/>
  <c r="O26" i="31"/>
  <c r="V26" i="31"/>
  <c r="R26" i="31"/>
  <c r="U28" i="31"/>
  <c r="Q28" i="31"/>
  <c r="T28" i="31"/>
  <c r="P28" i="31"/>
  <c r="S28" i="31"/>
  <c r="O28" i="31"/>
  <c r="V28" i="31"/>
  <c r="R28" i="31"/>
  <c r="U30" i="31"/>
  <c r="Q30" i="31"/>
  <c r="T30" i="31"/>
  <c r="P30" i="31"/>
  <c r="S30" i="31"/>
  <c r="O30" i="31"/>
  <c r="V30" i="31"/>
  <c r="R30" i="31"/>
  <c r="U32" i="31"/>
  <c r="Q32" i="31"/>
  <c r="T32" i="31"/>
  <c r="P32" i="31"/>
  <c r="S32" i="31"/>
  <c r="O32" i="31"/>
  <c r="V32" i="31"/>
  <c r="R32" i="31"/>
  <c r="U34" i="31"/>
  <c r="Q34" i="31"/>
  <c r="T34" i="31"/>
  <c r="P34" i="31"/>
  <c r="S34" i="31"/>
  <c r="O34" i="31"/>
  <c r="V34" i="31"/>
  <c r="R34" i="31"/>
  <c r="U36" i="31"/>
  <c r="Q36" i="31"/>
  <c r="T36" i="31"/>
  <c r="P36" i="31"/>
  <c r="S36" i="31"/>
  <c r="O36" i="31"/>
  <c r="V36" i="31"/>
  <c r="R36" i="31"/>
  <c r="T38" i="31"/>
  <c r="P38" i="31"/>
  <c r="V38" i="31"/>
  <c r="R38" i="31"/>
  <c r="Q38" i="31"/>
  <c r="U38" i="31"/>
  <c r="O38" i="31"/>
  <c r="S38" i="31"/>
  <c r="T40" i="31"/>
  <c r="P40" i="31"/>
  <c r="V40" i="31"/>
  <c r="R40" i="31"/>
  <c r="Q40" i="31"/>
  <c r="O40" i="31"/>
  <c r="U40" i="31"/>
  <c r="S40" i="31"/>
  <c r="T42" i="31"/>
  <c r="P42" i="31"/>
  <c r="V42" i="31"/>
  <c r="R42" i="31"/>
  <c r="Q42" i="31"/>
  <c r="O42" i="31"/>
  <c r="U42" i="31"/>
  <c r="S42" i="31"/>
  <c r="T44" i="31"/>
  <c r="P44" i="31"/>
  <c r="V44" i="31"/>
  <c r="R44" i="31"/>
  <c r="Q44" i="31"/>
  <c r="O44" i="31"/>
  <c r="U44" i="31"/>
  <c r="S44" i="31"/>
  <c r="T46" i="31"/>
  <c r="P46" i="31"/>
  <c r="V46" i="31"/>
  <c r="R46" i="31"/>
  <c r="Q46" i="31"/>
  <c r="O46" i="31"/>
  <c r="U46" i="31"/>
  <c r="S46" i="31"/>
  <c r="T48" i="31"/>
  <c r="P48" i="31"/>
  <c r="V48" i="31"/>
  <c r="R48" i="31"/>
  <c r="Q48" i="31"/>
  <c r="O48" i="31"/>
  <c r="U48" i="31"/>
  <c r="S48" i="31"/>
  <c r="T50" i="31"/>
  <c r="P50" i="31"/>
  <c r="V50" i="31"/>
  <c r="R50" i="31"/>
  <c r="Q50" i="31"/>
  <c r="O50" i="31"/>
  <c r="U50" i="31"/>
  <c r="S50" i="31"/>
  <c r="T52" i="31"/>
  <c r="P52" i="31"/>
  <c r="V52" i="31"/>
  <c r="R52" i="31"/>
  <c r="Q52" i="31"/>
  <c r="O52" i="31"/>
  <c r="U52" i="31"/>
  <c r="S52" i="31"/>
  <c r="T54" i="31"/>
  <c r="P54" i="31"/>
  <c r="V54" i="31"/>
  <c r="R54" i="31"/>
  <c r="Q54" i="31"/>
  <c r="O54" i="31"/>
  <c r="U54" i="31"/>
  <c r="S54" i="31"/>
  <c r="T56" i="31"/>
  <c r="P56" i="31"/>
  <c r="V56" i="31"/>
  <c r="R56" i="31"/>
  <c r="Q56" i="31"/>
  <c r="O56" i="31"/>
  <c r="U56" i="31"/>
  <c r="S56" i="31"/>
  <c r="T58" i="31"/>
  <c r="P58" i="31"/>
  <c r="V58" i="31"/>
  <c r="R58" i="31"/>
  <c r="Q58" i="31"/>
  <c r="O58" i="31"/>
  <c r="U58" i="31"/>
  <c r="S58" i="31"/>
  <c r="T60" i="31"/>
  <c r="P60" i="31"/>
  <c r="V60" i="31"/>
  <c r="R60" i="31"/>
  <c r="Q60" i="31"/>
  <c r="O60" i="31"/>
  <c r="U60" i="31"/>
  <c r="S60" i="31"/>
  <c r="U62" i="31"/>
  <c r="S62" i="31"/>
  <c r="V62" i="31"/>
  <c r="P62" i="31"/>
  <c r="R62" i="31"/>
  <c r="Q62" i="31"/>
  <c r="O62" i="31"/>
  <c r="T62" i="31"/>
  <c r="U64" i="31"/>
  <c r="Q64" i="31"/>
  <c r="S64" i="31"/>
  <c r="O64" i="31"/>
  <c r="V64" i="31"/>
  <c r="R64" i="31"/>
  <c r="P64" i="31"/>
  <c r="T64" i="31"/>
  <c r="U66" i="31"/>
  <c r="Q66" i="31"/>
  <c r="S66" i="31"/>
  <c r="O66" i="31"/>
  <c r="V66" i="31"/>
  <c r="R66" i="31"/>
  <c r="P66" i="31"/>
  <c r="T66" i="31"/>
  <c r="U68" i="31"/>
  <c r="Q68" i="31"/>
  <c r="S68" i="31"/>
  <c r="O68" i="31"/>
  <c r="V68" i="31"/>
  <c r="R68" i="31"/>
  <c r="P68" i="31"/>
  <c r="T68" i="31"/>
  <c r="U70" i="31"/>
  <c r="Q70" i="31"/>
  <c r="S70" i="31"/>
  <c r="O70" i="31"/>
  <c r="V70" i="31"/>
  <c r="R70" i="31"/>
  <c r="P70" i="31"/>
  <c r="T70" i="31"/>
  <c r="U72" i="31"/>
  <c r="Q72" i="31"/>
  <c r="S72" i="31"/>
  <c r="O72" i="31"/>
  <c r="V72" i="31"/>
  <c r="R72" i="31"/>
  <c r="P72" i="31"/>
  <c r="T72" i="31"/>
  <c r="U74" i="31"/>
  <c r="Q74" i="31"/>
  <c r="S74" i="31"/>
  <c r="O74" i="31"/>
  <c r="V74" i="31"/>
  <c r="R74" i="31"/>
  <c r="P74" i="31"/>
  <c r="T74" i="31"/>
  <c r="U76" i="31"/>
  <c r="Q76" i="31"/>
  <c r="S76" i="31"/>
  <c r="O76" i="31"/>
  <c r="V76" i="31"/>
  <c r="R76" i="31"/>
  <c r="P76" i="31"/>
  <c r="T76" i="31"/>
  <c r="U78" i="31"/>
  <c r="Q78" i="31"/>
  <c r="S78" i="31"/>
  <c r="O78" i="31"/>
  <c r="V78" i="31"/>
  <c r="R78" i="31"/>
  <c r="P78" i="31"/>
  <c r="T78" i="31"/>
  <c r="U80" i="31"/>
  <c r="Q80" i="31"/>
  <c r="S80" i="31"/>
  <c r="O80" i="31"/>
  <c r="V80" i="31"/>
  <c r="R80" i="31"/>
  <c r="P80" i="31"/>
  <c r="T80" i="31"/>
  <c r="U82" i="31"/>
  <c r="Q82" i="31"/>
  <c r="S82" i="31"/>
  <c r="O82" i="31"/>
  <c r="V82" i="31"/>
  <c r="R82" i="31"/>
  <c r="P82" i="31"/>
  <c r="T82" i="31"/>
  <c r="U84" i="31"/>
  <c r="Q84" i="31"/>
  <c r="S84" i="31"/>
  <c r="O84" i="31"/>
  <c r="V84" i="31"/>
  <c r="R84" i="31"/>
  <c r="P84" i="31"/>
  <c r="T84" i="31"/>
  <c r="U86" i="31"/>
  <c r="Q86" i="31"/>
  <c r="S86" i="31"/>
  <c r="O86" i="31"/>
  <c r="V86" i="31"/>
  <c r="R86" i="31"/>
  <c r="P86" i="31"/>
  <c r="T86" i="31"/>
  <c r="U88" i="31"/>
  <c r="Q88" i="31"/>
  <c r="S88" i="31"/>
  <c r="O88" i="31"/>
  <c r="V88" i="31"/>
  <c r="R88" i="31"/>
  <c r="P88" i="31"/>
  <c r="T88" i="31"/>
  <c r="U90" i="31"/>
  <c r="Q90" i="31"/>
  <c r="S90" i="31"/>
  <c r="O90" i="31"/>
  <c r="V90" i="31"/>
  <c r="R90" i="31"/>
  <c r="P90" i="31"/>
  <c r="T90" i="31"/>
  <c r="U92" i="31"/>
  <c r="Q92" i="31"/>
  <c r="S92" i="31"/>
  <c r="O92" i="31"/>
  <c r="V92" i="31"/>
  <c r="R92" i="31"/>
  <c r="P92" i="31"/>
  <c r="T92" i="31"/>
  <c r="U94" i="31"/>
  <c r="Q94" i="31"/>
  <c r="S94" i="31"/>
  <c r="O94" i="31"/>
  <c r="V94" i="31"/>
  <c r="R94" i="31"/>
  <c r="P94" i="31"/>
  <c r="T94" i="31"/>
  <c r="U96" i="31"/>
  <c r="Q96" i="31"/>
  <c r="S96" i="31"/>
  <c r="O96" i="31"/>
  <c r="V96" i="31"/>
  <c r="R96" i="31"/>
  <c r="P96" i="31"/>
  <c r="T96" i="31"/>
  <c r="U98" i="31"/>
  <c r="Q98" i="31"/>
  <c r="S98" i="31"/>
  <c r="O98" i="31"/>
  <c r="V98" i="31"/>
  <c r="R98" i="31"/>
  <c r="P98" i="31"/>
  <c r="T98" i="31"/>
  <c r="V100" i="31"/>
  <c r="R100" i="31"/>
  <c r="U100" i="31"/>
  <c r="Q100" i="31"/>
  <c r="T100" i="31"/>
  <c r="S100" i="31"/>
  <c r="O100" i="31"/>
  <c r="P100" i="31"/>
  <c r="V102" i="31"/>
  <c r="R102" i="31"/>
  <c r="U102" i="31"/>
  <c r="Q102" i="31"/>
  <c r="T102" i="31"/>
  <c r="P102" i="31"/>
  <c r="S102" i="31"/>
  <c r="O102" i="31"/>
  <c r="V104" i="31"/>
  <c r="R104" i="31"/>
  <c r="U104" i="31"/>
  <c r="Q104" i="31"/>
  <c r="T104" i="31"/>
  <c r="P104" i="31"/>
  <c r="S104" i="31"/>
  <c r="O104" i="31"/>
  <c r="O5" i="31"/>
  <c r="O6" i="31"/>
  <c r="O7" i="31"/>
  <c r="O8" i="31"/>
  <c r="O9" i="31"/>
  <c r="O10" i="31"/>
  <c r="O11" i="31"/>
  <c r="O12" i="31"/>
  <c r="O13" i="31"/>
  <c r="O14" i="31"/>
  <c r="O15" i="31"/>
  <c r="O16" i="31"/>
  <c r="O17" i="31"/>
  <c r="Q5" i="31"/>
  <c r="Q6" i="31"/>
  <c r="Q7" i="31"/>
  <c r="Q8" i="31"/>
  <c r="Q9" i="31"/>
  <c r="Q10" i="31"/>
  <c r="Q11" i="31"/>
  <c r="Q12" i="31"/>
  <c r="Q13" i="31"/>
  <c r="Q14" i="31"/>
  <c r="Q15" i="31"/>
  <c r="Q16" i="31"/>
  <c r="Q17" i="31"/>
  <c r="M7" i="27"/>
  <c r="M8" i="27"/>
  <c r="M9" i="27"/>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6" i="27"/>
  <c r="E7" i="27"/>
  <c r="E8" i="27"/>
  <c r="F8" i="27" s="1"/>
  <c r="E9" i="27"/>
  <c r="E10" i="27"/>
  <c r="F10" i="27" s="1"/>
  <c r="E11" i="27"/>
  <c r="E12" i="27"/>
  <c r="E13" i="27"/>
  <c r="E14" i="27"/>
  <c r="F14" i="27" s="1"/>
  <c r="E15" i="27"/>
  <c r="E16" i="27"/>
  <c r="E17" i="27"/>
  <c r="E18" i="27"/>
  <c r="F18" i="27" s="1"/>
  <c r="E19" i="27"/>
  <c r="E20" i="27"/>
  <c r="E21" i="27"/>
  <c r="E22" i="27"/>
  <c r="F22" i="27" s="1"/>
  <c r="E23" i="27"/>
  <c r="E24" i="27"/>
  <c r="E25" i="27"/>
  <c r="E26" i="27"/>
  <c r="F26" i="27" s="1"/>
  <c r="E27" i="27"/>
  <c r="F27" i="27" s="1"/>
  <c r="E28" i="27"/>
  <c r="E29" i="27"/>
  <c r="E30" i="27"/>
  <c r="F30" i="27" s="1"/>
  <c r="E31" i="27"/>
  <c r="F31" i="27" s="1"/>
  <c r="E32" i="27"/>
  <c r="E33" i="27"/>
  <c r="E34" i="27"/>
  <c r="F28" i="27" s="1"/>
  <c r="E35" i="27"/>
  <c r="F35" i="27" s="1"/>
  <c r="E36" i="27"/>
  <c r="F36" i="27"/>
  <c r="E37" i="27"/>
  <c r="F37" i="27" s="1"/>
  <c r="E38" i="27"/>
  <c r="F38" i="27" s="1"/>
  <c r="E39" i="27"/>
  <c r="F39" i="27" s="1"/>
  <c r="E40" i="27"/>
  <c r="F40" i="27" s="1"/>
  <c r="E41" i="27"/>
  <c r="F41" i="27" s="1"/>
  <c r="E42" i="27"/>
  <c r="F42" i="27" s="1"/>
  <c r="E43" i="27"/>
  <c r="F43" i="27" s="1"/>
  <c r="E44" i="27"/>
  <c r="F44" i="27" s="1"/>
  <c r="E45" i="27"/>
  <c r="F45" i="27" s="1"/>
  <c r="E46" i="27"/>
  <c r="F46" i="27"/>
  <c r="E47" i="27"/>
  <c r="F47" i="27" s="1"/>
  <c r="E48" i="27"/>
  <c r="F48" i="27"/>
  <c r="E49" i="27"/>
  <c r="F49" i="27" s="1"/>
  <c r="E50" i="27"/>
  <c r="F50" i="27" s="1"/>
  <c r="E51" i="27"/>
  <c r="F51" i="27" s="1"/>
  <c r="E52" i="27"/>
  <c r="F52" i="27"/>
  <c r="E53" i="27"/>
  <c r="F53" i="27" s="1"/>
  <c r="E54" i="27"/>
  <c r="F54" i="27"/>
  <c r="E55" i="27"/>
  <c r="F55" i="27" s="1"/>
  <c r="E56" i="27"/>
  <c r="F56" i="27"/>
  <c r="E57" i="27"/>
  <c r="F57" i="27" s="1"/>
  <c r="E58" i="27"/>
  <c r="F58" i="27" s="1"/>
  <c r="E59" i="27"/>
  <c r="F59" i="27" s="1"/>
  <c r="E60" i="27"/>
  <c r="F60" i="27"/>
  <c r="E61" i="27"/>
  <c r="F61" i="27" s="1"/>
  <c r="E62" i="27"/>
  <c r="F62" i="27"/>
  <c r="E63" i="27"/>
  <c r="F63" i="27" s="1"/>
  <c r="E64" i="27"/>
  <c r="F64" i="27"/>
  <c r="E65" i="27"/>
  <c r="F65" i="27" s="1"/>
  <c r="E66" i="27"/>
  <c r="F66" i="27" s="1"/>
  <c r="E67" i="27"/>
  <c r="F67" i="27" s="1"/>
  <c r="E68" i="27"/>
  <c r="F68" i="27"/>
  <c r="E69" i="27"/>
  <c r="F69" i="27" s="1"/>
  <c r="E70" i="27"/>
  <c r="F70" i="27"/>
  <c r="E71" i="27"/>
  <c r="F71" i="27" s="1"/>
  <c r="E72" i="27"/>
  <c r="F72" i="27"/>
  <c r="E73" i="27"/>
  <c r="F73" i="27" s="1"/>
  <c r="E74" i="27"/>
  <c r="F74" i="27" s="1"/>
  <c r="E75" i="27"/>
  <c r="F75" i="27" s="1"/>
  <c r="E76" i="27"/>
  <c r="F76" i="27"/>
  <c r="E77" i="27"/>
  <c r="F77" i="27" s="1"/>
  <c r="E78" i="27"/>
  <c r="F78" i="27"/>
  <c r="E79" i="27"/>
  <c r="F79" i="27" s="1"/>
  <c r="E80" i="27"/>
  <c r="F80" i="27"/>
  <c r="E81" i="27"/>
  <c r="F81" i="27" s="1"/>
  <c r="E82" i="27"/>
  <c r="F82" i="27" s="1"/>
  <c r="E83" i="27"/>
  <c r="F83" i="27" s="1"/>
  <c r="E84" i="27"/>
  <c r="F84" i="27"/>
  <c r="E85" i="27"/>
  <c r="F85" i="27" s="1"/>
  <c r="E6" i="27"/>
  <c r="F12" i="27" s="1"/>
  <c r="F6" i="27" l="1"/>
  <c r="F32" i="27"/>
  <c r="F24" i="27"/>
  <c r="F19" i="27"/>
  <c r="F16" i="27"/>
  <c r="F11" i="27"/>
  <c r="F34" i="27"/>
  <c r="F29" i="27"/>
  <c r="F21" i="27"/>
  <c r="F13" i="27"/>
  <c r="F23" i="27"/>
  <c r="F20" i="27"/>
  <c r="F15" i="27"/>
  <c r="F7" i="27"/>
  <c r="F33" i="27"/>
  <c r="F25" i="27"/>
  <c r="F17" i="27"/>
  <c r="F9" i="27"/>
  <c r="S85" i="27"/>
  <c r="S84" i="27"/>
  <c r="S83" i="27"/>
  <c r="S82" i="27"/>
  <c r="S81" i="27"/>
  <c r="S80" i="27"/>
  <c r="S79" i="27"/>
  <c r="S78" i="27"/>
  <c r="S77" i="27"/>
  <c r="S76" i="27"/>
  <c r="S75" i="27"/>
  <c r="S74" i="27"/>
  <c r="S73" i="27"/>
  <c r="S72" i="27"/>
  <c r="S71" i="27"/>
  <c r="S70" i="27"/>
  <c r="S69" i="27"/>
  <c r="S68" i="27"/>
  <c r="S67" i="27"/>
  <c r="S66" i="27"/>
  <c r="S65" i="27"/>
  <c r="S64" i="27"/>
  <c r="S63" i="27"/>
  <c r="S62" i="27"/>
  <c r="S61" i="27"/>
  <c r="S60" i="27"/>
  <c r="S59" i="27"/>
  <c r="S58" i="27"/>
  <c r="S57" i="27"/>
  <c r="S56" i="27"/>
  <c r="S55" i="27"/>
  <c r="S54" i="27"/>
  <c r="S53" i="27"/>
  <c r="S52" i="27"/>
  <c r="S51" i="27"/>
  <c r="S50" i="27"/>
  <c r="S49" i="27"/>
  <c r="S48" i="27"/>
  <c r="S47" i="27"/>
  <c r="S46" i="27"/>
  <c r="S45" i="27"/>
  <c r="S44" i="27"/>
  <c r="S43" i="27"/>
  <c r="S42" i="27"/>
  <c r="S41" i="27"/>
  <c r="S40" i="27"/>
  <c r="S39" i="27"/>
  <c r="S38" i="27"/>
  <c r="S37" i="27"/>
  <c r="S36" i="27"/>
  <c r="X7" i="27"/>
  <c r="X8" i="27"/>
  <c r="X9" i="27"/>
  <c r="X10" i="27"/>
  <c r="X11" i="27"/>
  <c r="X12" i="27"/>
  <c r="X13" i="27"/>
  <c r="X14" i="27"/>
  <c r="X15" i="27"/>
  <c r="X16" i="27"/>
  <c r="X17" i="27"/>
  <c r="X18" i="27"/>
  <c r="X19" i="27"/>
  <c r="X20" i="27"/>
  <c r="X21" i="27"/>
  <c r="X22" i="27"/>
  <c r="X23" i="27"/>
  <c r="X24" i="27"/>
  <c r="X25" i="27"/>
  <c r="X26" i="27"/>
  <c r="X27" i="27"/>
  <c r="X28" i="27"/>
  <c r="X29" i="27"/>
  <c r="X30" i="27"/>
  <c r="X31" i="27"/>
  <c r="X32" i="27"/>
  <c r="X33" i="27"/>
  <c r="X34" i="27"/>
  <c r="X35" i="27"/>
  <c r="X36" i="27"/>
  <c r="X37" i="27"/>
  <c r="X38" i="27"/>
  <c r="X39" i="27"/>
  <c r="X40" i="27"/>
  <c r="X41" i="27"/>
  <c r="X42" i="27"/>
  <c r="X43" i="27"/>
  <c r="X44" i="27"/>
  <c r="X45" i="27"/>
  <c r="X46" i="27"/>
  <c r="X47" i="27"/>
  <c r="X48" i="27"/>
  <c r="X49" i="27"/>
  <c r="X50" i="27"/>
  <c r="X51" i="27"/>
  <c r="X52" i="27"/>
  <c r="X53" i="27"/>
  <c r="X54" i="27"/>
  <c r="X55" i="27"/>
  <c r="X56" i="27"/>
  <c r="X57" i="27"/>
  <c r="X58" i="27"/>
  <c r="X59" i="27"/>
  <c r="X60" i="27"/>
  <c r="X61" i="27"/>
  <c r="X62" i="27"/>
  <c r="X63" i="27"/>
  <c r="X64" i="27"/>
  <c r="X65" i="27"/>
  <c r="X66" i="27"/>
  <c r="X67" i="27"/>
  <c r="X68" i="27"/>
  <c r="X69" i="27"/>
  <c r="X70" i="27"/>
  <c r="X71" i="27"/>
  <c r="X72" i="27"/>
  <c r="X73" i="27"/>
  <c r="X74" i="27"/>
  <c r="X75" i="27"/>
  <c r="X76" i="27"/>
  <c r="X77" i="27"/>
  <c r="X78" i="27"/>
  <c r="X79" i="27"/>
  <c r="X80" i="27"/>
  <c r="X81" i="27"/>
  <c r="X82" i="27"/>
  <c r="X83" i="27"/>
  <c r="X84" i="27"/>
  <c r="X85" i="27"/>
  <c r="X6" i="27"/>
  <c r="W7" i="27"/>
  <c r="W8" i="27"/>
  <c r="W9" i="27"/>
  <c r="W10" i="27"/>
  <c r="W11" i="27"/>
  <c r="W12" i="27"/>
  <c r="W13" i="27"/>
  <c r="W14" i="27"/>
  <c r="W15" i="27"/>
  <c r="W16" i="27"/>
  <c r="W17" i="27"/>
  <c r="W18" i="27"/>
  <c r="W19" i="27"/>
  <c r="W20" i="27"/>
  <c r="W21" i="27"/>
  <c r="W22" i="27"/>
  <c r="W23" i="27"/>
  <c r="W24" i="27"/>
  <c r="W25" i="27"/>
  <c r="W26" i="27"/>
  <c r="W27" i="27"/>
  <c r="W28" i="27"/>
  <c r="W29" i="27"/>
  <c r="W30" i="27"/>
  <c r="W31" i="27"/>
  <c r="W32" i="27"/>
  <c r="W33" i="27"/>
  <c r="W34" i="27"/>
  <c r="W35" i="27"/>
  <c r="W36" i="27"/>
  <c r="W37" i="27"/>
  <c r="W38" i="27"/>
  <c r="W39" i="27"/>
  <c r="W40" i="27"/>
  <c r="W41" i="27"/>
  <c r="W42" i="27"/>
  <c r="W43" i="27"/>
  <c r="W44" i="27"/>
  <c r="W45" i="27"/>
  <c r="W46" i="27"/>
  <c r="W47" i="27"/>
  <c r="W48" i="27"/>
  <c r="W49" i="27"/>
  <c r="W50" i="27"/>
  <c r="W51" i="27"/>
  <c r="W52" i="27"/>
  <c r="W53" i="27"/>
  <c r="W54" i="27"/>
  <c r="W55" i="27"/>
  <c r="W56" i="27"/>
  <c r="W57" i="27"/>
  <c r="W58" i="27"/>
  <c r="W59" i="27"/>
  <c r="W60" i="27"/>
  <c r="W61" i="27"/>
  <c r="W62" i="27"/>
  <c r="W63" i="27"/>
  <c r="W64" i="27"/>
  <c r="W65" i="27"/>
  <c r="W66" i="27"/>
  <c r="W67" i="27"/>
  <c r="W68" i="27"/>
  <c r="W69" i="27"/>
  <c r="W70" i="27"/>
  <c r="W71" i="27"/>
  <c r="W72" i="27"/>
  <c r="W73" i="27"/>
  <c r="W74" i="27"/>
  <c r="W75" i="27"/>
  <c r="W76" i="27"/>
  <c r="W77" i="27"/>
  <c r="W78" i="27"/>
  <c r="W79" i="27"/>
  <c r="W80" i="27"/>
  <c r="W81" i="27"/>
  <c r="W82" i="27"/>
  <c r="W83" i="27"/>
  <c r="W84" i="27"/>
  <c r="W85" i="27"/>
  <c r="W6" i="27"/>
  <c r="V12" i="27"/>
  <c r="V13" i="27"/>
  <c r="V14" i="27"/>
  <c r="V15" i="27"/>
  <c r="V16" i="27"/>
  <c r="V17" i="27"/>
  <c r="V18" i="27"/>
  <c r="V19" i="27"/>
  <c r="V20" i="27"/>
  <c r="V21" i="27"/>
  <c r="V22" i="27"/>
  <c r="V23" i="27"/>
  <c r="V24" i="27"/>
  <c r="V25" i="27"/>
  <c r="V26" i="27"/>
  <c r="V27" i="27"/>
  <c r="V28" i="27"/>
  <c r="V29" i="27"/>
  <c r="V30" i="27"/>
  <c r="V31" i="27"/>
  <c r="V32" i="27"/>
  <c r="V33" i="27"/>
  <c r="V34" i="27"/>
  <c r="V35" i="27"/>
  <c r="V36" i="27"/>
  <c r="V37" i="27"/>
  <c r="V38" i="27"/>
  <c r="V39" i="27"/>
  <c r="V40" i="27"/>
  <c r="V41" i="27"/>
  <c r="V42" i="27"/>
  <c r="V43" i="27"/>
  <c r="V44" i="27"/>
  <c r="V45" i="27"/>
  <c r="V46" i="27"/>
  <c r="V47" i="27"/>
  <c r="V48" i="27"/>
  <c r="V49" i="27"/>
  <c r="V50" i="27"/>
  <c r="V51" i="27"/>
  <c r="V52" i="27"/>
  <c r="V53" i="27"/>
  <c r="V54" i="27"/>
  <c r="V55" i="27"/>
  <c r="V56" i="27"/>
  <c r="V57" i="27"/>
  <c r="V58" i="27"/>
  <c r="V59" i="27"/>
  <c r="V60" i="27"/>
  <c r="V61" i="27"/>
  <c r="V62" i="27"/>
  <c r="V63" i="27"/>
  <c r="V64" i="27"/>
  <c r="V65" i="27"/>
  <c r="V66" i="27"/>
  <c r="V67" i="27"/>
  <c r="V68" i="27"/>
  <c r="V69" i="27"/>
  <c r="V70" i="27"/>
  <c r="V71" i="27"/>
  <c r="V72" i="27"/>
  <c r="V73" i="27"/>
  <c r="V74" i="27"/>
  <c r="V75" i="27"/>
  <c r="V76" i="27"/>
  <c r="V77" i="27"/>
  <c r="V78" i="27"/>
  <c r="V79" i="27"/>
  <c r="V80" i="27"/>
  <c r="V81" i="27"/>
  <c r="V82" i="27"/>
  <c r="V83" i="27"/>
  <c r="V84" i="27"/>
  <c r="V85" i="27"/>
  <c r="V7" i="27"/>
  <c r="V8" i="27"/>
  <c r="V9" i="27"/>
  <c r="V10" i="27"/>
  <c r="V11" i="27"/>
  <c r="V6" i="27"/>
  <c r="X48" i="19" l="1"/>
  <c r="X25" i="19"/>
  <c r="A13" i="30" l="1"/>
  <c r="A14" i="30" s="1"/>
  <c r="A15" i="30" s="1"/>
  <c r="A104" i="31" l="1"/>
  <c r="A104" i="33" s="1"/>
  <c r="A103" i="31"/>
  <c r="A103" i="33" s="1"/>
  <c r="A102" i="31"/>
  <c r="A102" i="33" s="1"/>
  <c r="A101" i="31"/>
  <c r="A101" i="33" s="1"/>
  <c r="A100" i="31"/>
  <c r="A100" i="33" s="1"/>
  <c r="A99" i="31"/>
  <c r="A99" i="33" s="1"/>
  <c r="A98" i="31"/>
  <c r="A98" i="33" s="1"/>
  <c r="A97" i="31"/>
  <c r="A97" i="33" s="1"/>
  <c r="A96" i="31"/>
  <c r="A96" i="33" s="1"/>
  <c r="A95" i="31"/>
  <c r="A95" i="33" s="1"/>
  <c r="A94" i="31"/>
  <c r="A94" i="33" s="1"/>
  <c r="A93" i="31"/>
  <c r="A93" i="33" s="1"/>
  <c r="A92" i="31"/>
  <c r="A92" i="33" s="1"/>
  <c r="A91" i="31"/>
  <c r="A91" i="33" s="1"/>
  <c r="A90" i="31"/>
  <c r="A90" i="33" s="1"/>
  <c r="A89" i="31"/>
  <c r="A89" i="33" s="1"/>
  <c r="A88" i="31"/>
  <c r="A88" i="33" s="1"/>
  <c r="A87" i="31"/>
  <c r="A87" i="33" s="1"/>
  <c r="A86" i="31"/>
  <c r="A86" i="33" s="1"/>
  <c r="A85" i="31"/>
  <c r="A85" i="33" s="1"/>
  <c r="A84" i="31"/>
  <c r="A84" i="33" s="1"/>
  <c r="A83" i="31"/>
  <c r="A83" i="33" s="1"/>
  <c r="A82" i="31"/>
  <c r="A82" i="33" s="1"/>
  <c r="A81" i="31"/>
  <c r="A81" i="33" s="1"/>
  <c r="A80" i="31"/>
  <c r="A80" i="33" s="1"/>
  <c r="A79" i="31"/>
  <c r="A79" i="33" s="1"/>
  <c r="A78" i="31"/>
  <c r="A78" i="33" s="1"/>
  <c r="A77" i="31"/>
  <c r="A77" i="33" s="1"/>
  <c r="A76" i="31"/>
  <c r="A76" i="33" s="1"/>
  <c r="A75" i="31"/>
  <c r="A75" i="33" s="1"/>
  <c r="A74" i="31"/>
  <c r="A74" i="33" s="1"/>
  <c r="A73" i="31"/>
  <c r="A73" i="33" s="1"/>
  <c r="A72" i="31"/>
  <c r="A72" i="33" s="1"/>
  <c r="A71" i="31"/>
  <c r="A71" i="33" s="1"/>
  <c r="A70" i="31"/>
  <c r="A70" i="33" s="1"/>
  <c r="A69" i="31"/>
  <c r="A69" i="33" s="1"/>
  <c r="A68" i="31"/>
  <c r="A68" i="33" s="1"/>
  <c r="A67" i="31"/>
  <c r="A67" i="33" s="1"/>
  <c r="A66" i="31"/>
  <c r="A66" i="33" s="1"/>
  <c r="A65" i="31"/>
  <c r="A65" i="33" s="1"/>
  <c r="A64" i="31"/>
  <c r="A64" i="33" s="1"/>
  <c r="A63" i="31"/>
  <c r="A63" i="33" s="1"/>
  <c r="A62" i="31"/>
  <c r="A62" i="33" s="1"/>
  <c r="A61" i="31"/>
  <c r="A61" i="33" s="1"/>
  <c r="A60" i="31"/>
  <c r="A60" i="33" s="1"/>
  <c r="A59" i="31"/>
  <c r="A59" i="33" s="1"/>
  <c r="A58" i="31"/>
  <c r="A58" i="33" s="1"/>
  <c r="A57" i="31"/>
  <c r="A57" i="33" s="1"/>
  <c r="A56" i="31"/>
  <c r="A56" i="33" s="1"/>
  <c r="A55" i="31"/>
  <c r="A55" i="33" s="1"/>
  <c r="A54" i="31"/>
  <c r="A54" i="33" s="1"/>
  <c r="A53" i="31"/>
  <c r="A53" i="33" s="1"/>
  <c r="A52" i="31"/>
  <c r="A52" i="33" s="1"/>
  <c r="A51" i="31"/>
  <c r="A51" i="33" s="1"/>
  <c r="A50" i="31"/>
  <c r="A50" i="33" s="1"/>
  <c r="A49" i="31"/>
  <c r="A49" i="33" s="1"/>
  <c r="A48" i="31"/>
  <c r="A48" i="33" s="1"/>
  <c r="A47" i="31"/>
  <c r="A47" i="33" s="1"/>
  <c r="A46" i="31"/>
  <c r="A46" i="33" s="1"/>
  <c r="A45" i="31"/>
  <c r="A45" i="33" s="1"/>
  <c r="A44" i="31"/>
  <c r="A44" i="33" s="1"/>
  <c r="A43" i="31"/>
  <c r="A43" i="33" s="1"/>
  <c r="A42" i="31"/>
  <c r="A42" i="33" s="1"/>
  <c r="A41" i="31"/>
  <c r="A41" i="33" s="1"/>
  <c r="A40" i="31"/>
  <c r="A40" i="33" s="1"/>
  <c r="A39" i="31"/>
  <c r="A39" i="33" s="1"/>
  <c r="A38" i="31"/>
  <c r="A38" i="33" s="1"/>
  <c r="A37" i="31"/>
  <c r="A37" i="33" s="1"/>
  <c r="A36" i="31"/>
  <c r="A36" i="33" s="1"/>
  <c r="A35" i="31"/>
  <c r="A35" i="33" s="1"/>
  <c r="A34" i="31"/>
  <c r="A34" i="33" s="1"/>
  <c r="A33" i="31"/>
  <c r="A33" i="33" s="1"/>
  <c r="A32" i="31"/>
  <c r="A32" i="33" s="1"/>
  <c r="A31" i="31"/>
  <c r="A31" i="33" s="1"/>
  <c r="A30" i="31"/>
  <c r="A30" i="33" s="1"/>
  <c r="AN30" i="29"/>
  <c r="AM30" i="29"/>
  <c r="A29" i="31" l="1"/>
  <c r="A29" i="33" s="1"/>
  <c r="A28" i="31"/>
  <c r="A28" i="33" s="1"/>
  <c r="A27" i="31"/>
  <c r="A27" i="33" s="1"/>
  <c r="A26" i="31"/>
  <c r="A26" i="33" s="1"/>
  <c r="A25" i="31"/>
  <c r="A25" i="33" s="1"/>
  <c r="A24" i="31"/>
  <c r="A24" i="33" s="1"/>
  <c r="A23" i="31"/>
  <c r="A23" i="33" s="1"/>
  <c r="A22" i="31"/>
  <c r="A22" i="33" s="1"/>
  <c r="A21" i="31"/>
  <c r="A21" i="33" s="1"/>
  <c r="A20" i="31"/>
  <c r="A20" i="33" s="1"/>
  <c r="A29" i="29"/>
  <c r="A28" i="29"/>
  <c r="A27" i="29"/>
  <c r="A26" i="29"/>
  <c r="A25" i="29"/>
  <c r="A24" i="29"/>
  <c r="A23" i="29"/>
  <c r="A22" i="29"/>
  <c r="A21" i="29"/>
  <c r="A20" i="29"/>
  <c r="A19" i="31"/>
  <c r="A19" i="33" s="1"/>
  <c r="A18" i="31"/>
  <c r="A18" i="33" s="1"/>
  <c r="A17" i="31"/>
  <c r="A17" i="33" s="1"/>
  <c r="A16" i="31"/>
  <c r="A16" i="33" s="1"/>
  <c r="A15" i="31"/>
  <c r="A15" i="33" s="1"/>
  <c r="A14" i="31"/>
  <c r="A14" i="33" s="1"/>
  <c r="A13" i="31"/>
  <c r="A13" i="33" s="1"/>
  <c r="A12" i="31"/>
  <c r="A12" i="33" s="1"/>
  <c r="A11" i="31"/>
  <c r="A11" i="33" s="1"/>
  <c r="A10" i="31"/>
  <c r="A10" i="33" s="1"/>
  <c r="A9" i="31"/>
  <c r="A9" i="33" s="1"/>
  <c r="A8" i="31"/>
  <c r="A8" i="33" s="1"/>
  <c r="A7" i="31"/>
  <c r="A7" i="33" s="1"/>
  <c r="A6" i="31"/>
  <c r="A6" i="33" s="1"/>
  <c r="A5" i="31"/>
  <c r="A5" i="33" s="1"/>
  <c r="D25" i="29"/>
  <c r="D28" i="29"/>
  <c r="D23" i="29"/>
  <c r="D24" i="29"/>
  <c r="D29" i="29"/>
  <c r="D26" i="29"/>
  <c r="D20" i="29"/>
  <c r="D22" i="29"/>
  <c r="D27" i="29"/>
  <c r="D21" i="29"/>
  <c r="CB13" i="19" l="1"/>
  <c r="CB14" i="19"/>
  <c r="CB26" i="19"/>
  <c r="CB27" i="19"/>
  <c r="CB28" i="19"/>
  <c r="CB29" i="19"/>
  <c r="CB30" i="19"/>
  <c r="CB31" i="19"/>
  <c r="CB32" i="19"/>
  <c r="CB33" i="19"/>
  <c r="CB34" i="19"/>
  <c r="CB35" i="19"/>
  <c r="CB36" i="19"/>
  <c r="CB37" i="19"/>
  <c r="CB38" i="19"/>
  <c r="CB39" i="19"/>
  <c r="E23" i="29"/>
  <c r="AM25" i="29"/>
  <c r="AN21" i="29"/>
  <c r="G21" i="29"/>
  <c r="L22" i="29"/>
  <c r="G20" i="29"/>
  <c r="F29" i="29"/>
  <c r="J23" i="29"/>
  <c r="L26" i="29"/>
  <c r="B22" i="29"/>
  <c r="F22" i="29"/>
  <c r="AM22" i="29"/>
  <c r="F20" i="29"/>
  <c r="G22" i="29"/>
  <c r="J22" i="29"/>
  <c r="J26" i="29"/>
  <c r="B23" i="29"/>
  <c r="G26" i="29"/>
  <c r="E26" i="29"/>
  <c r="F23" i="29"/>
  <c r="E29" i="29"/>
  <c r="C20" i="29"/>
  <c r="AN24" i="29"/>
  <c r="M27" i="29"/>
  <c r="AM28" i="29"/>
  <c r="F27" i="29"/>
  <c r="K23" i="29"/>
  <c r="C22" i="29"/>
  <c r="AM20" i="29"/>
  <c r="J28" i="29"/>
  <c r="L27" i="29"/>
  <c r="I27" i="29"/>
  <c r="I21" i="29"/>
  <c r="G24" i="29"/>
  <c r="F25" i="29"/>
  <c r="M21" i="29"/>
  <c r="AM24" i="29"/>
  <c r="J21" i="29"/>
  <c r="K22" i="29"/>
  <c r="K29" i="29"/>
  <c r="M24" i="29"/>
  <c r="J27" i="29"/>
  <c r="F26" i="29"/>
  <c r="M25" i="29"/>
  <c r="E27" i="29"/>
  <c r="B29" i="29"/>
  <c r="AM23" i="29"/>
  <c r="B21" i="29"/>
  <c r="C24" i="29"/>
  <c r="L23" i="29"/>
  <c r="L25" i="29"/>
  <c r="J20" i="29"/>
  <c r="F21" i="29"/>
  <c r="E24" i="29"/>
  <c r="L20" i="29"/>
  <c r="K25" i="29"/>
  <c r="L21" i="29"/>
  <c r="C25" i="29"/>
  <c r="J24" i="29"/>
  <c r="C26" i="29"/>
  <c r="K26" i="29"/>
  <c r="I25" i="29"/>
  <c r="G23" i="29"/>
  <c r="I28" i="29"/>
  <c r="E22" i="29"/>
  <c r="I20" i="29"/>
  <c r="M29" i="29"/>
  <c r="I26" i="29"/>
  <c r="J29" i="29"/>
  <c r="B20" i="29"/>
  <c r="C23" i="29"/>
  <c r="AN27" i="29"/>
  <c r="C21" i="29"/>
  <c r="E25" i="29"/>
  <c r="AN29" i="29"/>
  <c r="B28" i="29"/>
  <c r="AM21" i="29"/>
  <c r="AN26" i="29"/>
  <c r="AM27" i="29"/>
  <c r="M23" i="29"/>
  <c r="K24" i="29"/>
  <c r="L28" i="29"/>
  <c r="I24" i="29"/>
  <c r="I23" i="29"/>
  <c r="B27" i="29"/>
  <c r="C27" i="29"/>
  <c r="G29" i="29"/>
  <c r="AN23" i="29"/>
  <c r="M22" i="29"/>
  <c r="C29" i="29"/>
  <c r="B25" i="29"/>
  <c r="K20" i="29"/>
  <c r="AN28" i="29"/>
  <c r="G25" i="29"/>
  <c r="E28" i="29"/>
  <c r="AN20" i="29"/>
  <c r="E20" i="29"/>
  <c r="M20" i="29"/>
  <c r="K21" i="29"/>
  <c r="E21" i="29"/>
  <c r="I22" i="29"/>
  <c r="AN25" i="29"/>
  <c r="G28" i="29"/>
  <c r="K28" i="29"/>
  <c r="J25" i="29"/>
  <c r="AM26" i="29"/>
  <c r="I29" i="29"/>
  <c r="AN22" i="29"/>
  <c r="K27" i="29"/>
  <c r="M28" i="29"/>
  <c r="AM29" i="29"/>
  <c r="L24" i="29"/>
  <c r="F28" i="29"/>
  <c r="B24" i="29"/>
  <c r="B26" i="29"/>
  <c r="C28" i="29"/>
  <c r="L29" i="29"/>
  <c r="G27" i="29"/>
  <c r="M26" i="29"/>
  <c r="F24" i="29"/>
  <c r="N27" i="29" l="1"/>
  <c r="H27" i="29" s="1"/>
  <c r="N28" i="29"/>
  <c r="H28" i="29" s="1"/>
  <c r="N29" i="29"/>
  <c r="H29" i="29" s="1"/>
  <c r="N25" i="29"/>
  <c r="H25" i="29" s="1"/>
  <c r="N26" i="29"/>
  <c r="H26" i="29" s="1"/>
  <c r="N22" i="29"/>
  <c r="H22" i="29" s="1"/>
  <c r="N23" i="29"/>
  <c r="H23" i="29" s="1"/>
  <c r="N21" i="29"/>
  <c r="H21" i="29" s="1"/>
  <c r="N24" i="29"/>
  <c r="H24" i="29" s="1"/>
  <c r="N20" i="29"/>
  <c r="H20" i="29" s="1"/>
  <c r="A12" i="21" l="1"/>
  <c r="A11" i="21"/>
  <c r="A10" i="21"/>
  <c r="A9" i="21"/>
  <c r="A8" i="21"/>
  <c r="O45" i="27" l="1"/>
  <c r="O61" i="27"/>
  <c r="O69" i="27"/>
  <c r="O85" i="27"/>
  <c r="O20" i="27"/>
  <c r="O38" i="27"/>
  <c r="O56" i="27"/>
  <c r="O80" i="27"/>
  <c r="O23" i="27"/>
  <c r="O41" i="27"/>
  <c r="O65" i="27"/>
  <c r="O16" i="27"/>
  <c r="O48" i="27"/>
  <c r="O64" i="27"/>
  <c r="O7" i="27"/>
  <c r="O32" i="27"/>
  <c r="O73" i="27"/>
  <c r="O36" i="27"/>
  <c r="O57" i="27"/>
  <c r="O8" i="27"/>
  <c r="O40" i="27"/>
  <c r="O44" i="27"/>
  <c r="O52" i="27"/>
  <c r="O60" i="27"/>
  <c r="O68" i="27"/>
  <c r="O76" i="27"/>
  <c r="O84" i="27"/>
  <c r="O11" i="27"/>
  <c r="O19" i="27"/>
  <c r="O27" i="27"/>
  <c r="O37" i="27"/>
  <c r="O53" i="27"/>
  <c r="O77" i="27"/>
  <c r="O12" i="27"/>
  <c r="O28" i="27"/>
  <c r="O72" i="27"/>
  <c r="O15" i="27"/>
  <c r="O39" i="27"/>
  <c r="O49" i="27"/>
  <c r="O81" i="27"/>
  <c r="O24" i="27"/>
  <c r="O83" i="27"/>
  <c r="O67" i="27"/>
  <c r="O51" i="27"/>
  <c r="O31" i="27"/>
  <c r="O74" i="27"/>
  <c r="O58" i="27"/>
  <c r="O42" i="27"/>
  <c r="O22" i="27"/>
  <c r="O21" i="27"/>
  <c r="O79" i="27"/>
  <c r="O63" i="27"/>
  <c r="O47" i="27"/>
  <c r="O6" i="27"/>
  <c r="O70" i="27"/>
  <c r="O54" i="27"/>
  <c r="O34" i="27"/>
  <c r="O18" i="27"/>
  <c r="O33" i="27"/>
  <c r="O17" i="27"/>
  <c r="O75" i="27"/>
  <c r="O59" i="27"/>
  <c r="O43" i="27"/>
  <c r="O82" i="27"/>
  <c r="O66" i="27"/>
  <c r="O50" i="27"/>
  <c r="O30" i="27"/>
  <c r="O14" i="27"/>
  <c r="O29" i="27"/>
  <c r="O13" i="27"/>
  <c r="O71" i="27"/>
  <c r="O55" i="27"/>
  <c r="O35" i="27"/>
  <c r="O78" i="27"/>
  <c r="O62" i="27"/>
  <c r="O46" i="27"/>
  <c r="O26" i="27"/>
  <c r="O10" i="27"/>
  <c r="O25" i="27"/>
  <c r="O9" i="27"/>
  <c r="A85" i="27"/>
  <c r="A84" i="27"/>
  <c r="A83" i="27"/>
  <c r="A82" i="27"/>
  <c r="A81" i="27"/>
  <c r="A80" i="27"/>
  <c r="A79" i="27"/>
  <c r="A78" i="27"/>
  <c r="A77" i="27"/>
  <c r="A76" i="27"/>
  <c r="A75" i="27"/>
  <c r="A74" i="27"/>
  <c r="A73" i="27"/>
  <c r="A72" i="27"/>
  <c r="A71" i="27"/>
  <c r="A70" i="27"/>
  <c r="A69" i="27"/>
  <c r="A68" i="27"/>
  <c r="A67" i="27"/>
  <c r="A66" i="27"/>
  <c r="A65" i="27"/>
  <c r="A64" i="27"/>
  <c r="A63" i="27"/>
  <c r="A62" i="27"/>
  <c r="A61" i="27"/>
  <c r="A60" i="27"/>
  <c r="A59" i="27"/>
  <c r="A58" i="27"/>
  <c r="A57" i="27"/>
  <c r="A56" i="27"/>
  <c r="A55" i="27"/>
  <c r="A54" i="27"/>
  <c r="A53" i="27"/>
  <c r="A52" i="27"/>
  <c r="A51" i="27"/>
  <c r="A50" i="27"/>
  <c r="A49" i="27"/>
  <c r="A48" i="27"/>
  <c r="A47" i="27"/>
  <c r="A46" i="27"/>
  <c r="A45" i="27"/>
  <c r="A44" i="27"/>
  <c r="A43" i="27"/>
  <c r="A42" i="27"/>
  <c r="A41" i="27"/>
  <c r="A40" i="27"/>
  <c r="A39" i="27"/>
  <c r="A38" i="27"/>
  <c r="A37" i="27"/>
  <c r="A36" i="27"/>
  <c r="A35" i="27"/>
  <c r="A34" i="27"/>
  <c r="A33" i="27"/>
  <c r="A32" i="27"/>
  <c r="A31" i="27"/>
  <c r="A30" i="27"/>
  <c r="A29" i="27"/>
  <c r="A28" i="27"/>
  <c r="A27" i="27"/>
  <c r="A26" i="27"/>
  <c r="A25" i="27"/>
  <c r="A24" i="27"/>
  <c r="A23" i="27"/>
  <c r="A22" i="27"/>
  <c r="A21" i="27"/>
  <c r="A20" i="27"/>
  <c r="A19" i="27"/>
  <c r="A18" i="27"/>
  <c r="A17" i="27"/>
  <c r="A16" i="27"/>
  <c r="A15" i="27"/>
  <c r="A14" i="27"/>
  <c r="A13" i="27"/>
  <c r="A12" i="27"/>
  <c r="A11" i="27"/>
  <c r="A10" i="27"/>
  <c r="A9" i="27"/>
  <c r="A8" i="27"/>
  <c r="A7" i="27"/>
  <c r="A6" i="27"/>
  <c r="A19" i="29" l="1"/>
  <c r="A18" i="29"/>
  <c r="A17" i="29"/>
  <c r="A16" i="29"/>
  <c r="A15" i="29"/>
  <c r="A14" i="29"/>
  <c r="A13" i="29"/>
  <c r="A12" i="29"/>
  <c r="A11" i="29"/>
  <c r="A10" i="29"/>
  <c r="A9" i="29"/>
  <c r="A8" i="29"/>
  <c r="A7" i="29"/>
  <c r="A6" i="29"/>
  <c r="A5" i="29"/>
  <c r="X41" i="19"/>
  <c r="X40" i="19"/>
  <c r="X42" i="19"/>
  <c r="C13" i="29"/>
  <c r="B14" i="29"/>
  <c r="C6" i="29"/>
  <c r="F17" i="29"/>
  <c r="E10" i="29"/>
  <c r="E7" i="29"/>
  <c r="E9" i="29"/>
  <c r="F7" i="29"/>
  <c r="F19" i="29"/>
  <c r="F10" i="29"/>
  <c r="E6" i="29"/>
  <c r="G11" i="29"/>
  <c r="F11" i="29"/>
  <c r="C18" i="29"/>
  <c r="B17" i="29"/>
  <c r="F5" i="29"/>
  <c r="E13" i="29"/>
  <c r="G17" i="29"/>
  <c r="C12" i="29"/>
  <c r="B19" i="29"/>
  <c r="G6" i="29"/>
  <c r="C8" i="29"/>
  <c r="F15" i="29"/>
  <c r="E5" i="29"/>
  <c r="G7" i="29"/>
  <c r="F18" i="29"/>
  <c r="F16" i="29"/>
  <c r="E18" i="29"/>
  <c r="E15" i="29"/>
  <c r="C14" i="29"/>
  <c r="C11" i="29"/>
  <c r="F6" i="29"/>
  <c r="F13" i="29"/>
  <c r="G9" i="29"/>
  <c r="E11" i="29"/>
  <c r="C7" i="29"/>
  <c r="E17" i="29"/>
  <c r="B16" i="29"/>
  <c r="B11" i="29"/>
  <c r="G5" i="29"/>
  <c r="F14" i="29"/>
  <c r="F9" i="29"/>
  <c r="C15" i="29"/>
  <c r="E19" i="29"/>
  <c r="G14" i="29"/>
  <c r="G18" i="29"/>
  <c r="C17" i="29"/>
  <c r="B7" i="29"/>
  <c r="AI39" i="19" l="1"/>
  <c r="X43" i="19"/>
  <c r="M10" i="29"/>
  <c r="K6" i="29"/>
  <c r="M9" i="29"/>
  <c r="AN8" i="29"/>
  <c r="L18" i="29"/>
  <c r="I9" i="29"/>
  <c r="B18" i="29"/>
  <c r="J15" i="29"/>
  <c r="L6" i="29"/>
  <c r="AM14" i="29"/>
  <c r="J11" i="29"/>
  <c r="AM5" i="29"/>
  <c r="AN17" i="29"/>
  <c r="D13" i="29"/>
  <c r="L8" i="29"/>
  <c r="K19" i="29"/>
  <c r="L19" i="29"/>
  <c r="E16" i="29"/>
  <c r="M6" i="29"/>
  <c r="C19" i="29"/>
  <c r="I10" i="29"/>
  <c r="M19" i="29"/>
  <c r="J12" i="29"/>
  <c r="G8" i="29"/>
  <c r="AM13" i="29"/>
  <c r="AN12" i="29"/>
  <c r="K8" i="29"/>
  <c r="K14" i="29"/>
  <c r="AM17" i="29"/>
  <c r="D7" i="29"/>
  <c r="AN7" i="29"/>
  <c r="I7" i="29"/>
  <c r="K15" i="29"/>
  <c r="B6" i="29"/>
  <c r="D14" i="29"/>
  <c r="I19" i="29"/>
  <c r="G16" i="29"/>
  <c r="B5" i="29"/>
  <c r="J9" i="29"/>
  <c r="J16" i="29"/>
  <c r="M18" i="29"/>
  <c r="L14" i="29"/>
  <c r="D18" i="29"/>
  <c r="L17" i="29"/>
  <c r="D6" i="29"/>
  <c r="G10" i="29"/>
  <c r="D10" i="29"/>
  <c r="M8" i="29"/>
  <c r="B9" i="29"/>
  <c r="D16" i="29"/>
  <c r="AN16" i="29"/>
  <c r="C9" i="29"/>
  <c r="I14" i="29"/>
  <c r="J14" i="29"/>
  <c r="M12" i="29"/>
  <c r="AM11" i="29"/>
  <c r="G19" i="29"/>
  <c r="F8" i="29"/>
  <c r="AN11" i="29"/>
  <c r="L13" i="29"/>
  <c r="B15" i="29"/>
  <c r="E14" i="29"/>
  <c r="I12" i="29"/>
  <c r="I17" i="29"/>
  <c r="L12" i="29"/>
  <c r="L9" i="29"/>
  <c r="D17" i="29"/>
  <c r="AM18" i="29"/>
  <c r="M16" i="29"/>
  <c r="I15" i="29"/>
  <c r="K9" i="29"/>
  <c r="J10" i="29"/>
  <c r="D19" i="29"/>
  <c r="L15" i="29"/>
  <c r="E12" i="29"/>
  <c r="AN15" i="29"/>
  <c r="AN18" i="29"/>
  <c r="F12" i="29"/>
  <c r="AN19" i="29"/>
  <c r="M17" i="29"/>
  <c r="J17" i="29"/>
  <c r="AM19" i="29"/>
  <c r="G15" i="29"/>
  <c r="G12" i="29"/>
  <c r="J7" i="29"/>
  <c r="B8" i="29"/>
  <c r="AN9" i="29"/>
  <c r="J19" i="29"/>
  <c r="M13" i="29"/>
  <c r="AM10" i="29"/>
  <c r="J18" i="29"/>
  <c r="K17" i="29"/>
  <c r="K10" i="29"/>
  <c r="L7" i="29"/>
  <c r="AM9" i="29"/>
  <c r="L11" i="29"/>
  <c r="AN6" i="29"/>
  <c r="K16" i="29"/>
  <c r="I18" i="29"/>
  <c r="AN5" i="29"/>
  <c r="B13" i="29"/>
  <c r="D5" i="29"/>
  <c r="AM16" i="29"/>
  <c r="B10" i="29"/>
  <c r="K7" i="29"/>
  <c r="K12" i="29"/>
  <c r="J13" i="29"/>
  <c r="AN13" i="29"/>
  <c r="M14" i="29"/>
  <c r="AM7" i="29"/>
  <c r="I16" i="29"/>
  <c r="AM15" i="29"/>
  <c r="AM12" i="29"/>
  <c r="D9" i="29"/>
  <c r="K13" i="29"/>
  <c r="D12" i="29"/>
  <c r="M7" i="29"/>
  <c r="G13" i="29"/>
  <c r="M11" i="29"/>
  <c r="K11" i="29"/>
  <c r="J8" i="29"/>
  <c r="E8" i="29"/>
  <c r="C10" i="29"/>
  <c r="D11" i="29"/>
  <c r="K18" i="29"/>
  <c r="B12" i="29"/>
  <c r="M15" i="29"/>
  <c r="AM6" i="29"/>
  <c r="C16" i="29"/>
  <c r="I13" i="29"/>
  <c r="AN10" i="29"/>
  <c r="L16" i="29"/>
  <c r="D8" i="29"/>
  <c r="L10" i="29"/>
  <c r="I11" i="29"/>
  <c r="AN14" i="29"/>
  <c r="I8" i="29"/>
  <c r="AM8" i="29"/>
  <c r="D15" i="29"/>
  <c r="D6" i="31" l="1"/>
  <c r="E6" i="31"/>
  <c r="F6" i="31"/>
  <c r="AV19" i="20"/>
  <c r="BB19" i="20"/>
  <c r="D5" i="31"/>
  <c r="E5" i="31"/>
  <c r="F5" i="31"/>
  <c r="F104" i="31"/>
  <c r="F88" i="31"/>
  <c r="F72" i="31"/>
  <c r="F56" i="31"/>
  <c r="F40" i="31"/>
  <c r="F24" i="31"/>
  <c r="E93" i="31"/>
  <c r="E77" i="31"/>
  <c r="E61" i="31"/>
  <c r="E45" i="31"/>
  <c r="E29" i="31"/>
  <c r="D98" i="31"/>
  <c r="D82" i="31"/>
  <c r="D66" i="31"/>
  <c r="D50" i="31"/>
  <c r="D34" i="31"/>
  <c r="F19" i="31"/>
  <c r="E15" i="31"/>
  <c r="F73" i="31"/>
  <c r="F25" i="31"/>
  <c r="E62" i="31"/>
  <c r="D103" i="31"/>
  <c r="D55" i="31"/>
  <c r="F99" i="31"/>
  <c r="F83" i="31"/>
  <c r="F67" i="31"/>
  <c r="F51" i="31"/>
  <c r="F35" i="31"/>
  <c r="E104" i="31"/>
  <c r="E88" i="31"/>
  <c r="E72" i="31"/>
  <c r="E56" i="31"/>
  <c r="E40" i="31"/>
  <c r="E24" i="31"/>
  <c r="D93" i="31"/>
  <c r="D77" i="31"/>
  <c r="D61" i="31"/>
  <c r="D45" i="31"/>
  <c r="D29" i="31"/>
  <c r="F14" i="31"/>
  <c r="D10" i="31"/>
  <c r="E10" i="31"/>
  <c r="F61" i="31"/>
  <c r="E94" i="31"/>
  <c r="E46" i="31"/>
  <c r="D83" i="31"/>
  <c r="D39" i="31"/>
  <c r="F8" i="31"/>
  <c r="F94" i="31"/>
  <c r="F78" i="31"/>
  <c r="F62" i="31"/>
  <c r="F46" i="31"/>
  <c r="F30" i="31"/>
  <c r="E99" i="31"/>
  <c r="E83" i="31"/>
  <c r="E67" i="31"/>
  <c r="E51" i="31"/>
  <c r="E35" i="31"/>
  <c r="D104" i="31"/>
  <c r="D88" i="31"/>
  <c r="D72" i="31"/>
  <c r="D56" i="31"/>
  <c r="D40" i="31"/>
  <c r="D24" i="31"/>
  <c r="D8" i="31"/>
  <c r="F9" i="31"/>
  <c r="F100" i="31"/>
  <c r="F84" i="31"/>
  <c r="F68" i="31"/>
  <c r="F52" i="31"/>
  <c r="F36" i="31"/>
  <c r="F20" i="31"/>
  <c r="E89" i="31"/>
  <c r="E73" i="31"/>
  <c r="E57" i="31"/>
  <c r="E41" i="31"/>
  <c r="E25" i="31"/>
  <c r="D94" i="31"/>
  <c r="D78" i="31"/>
  <c r="D62" i="31"/>
  <c r="D46" i="31"/>
  <c r="D30" i="31"/>
  <c r="F15" i="31"/>
  <c r="D13" i="31"/>
  <c r="E11" i="31"/>
  <c r="F57" i="31"/>
  <c r="E98" i="31"/>
  <c r="E50" i="31"/>
  <c r="D91" i="31"/>
  <c r="D43" i="31"/>
  <c r="F12" i="31"/>
  <c r="E8" i="31"/>
  <c r="F95" i="31"/>
  <c r="F79" i="31"/>
  <c r="F63" i="31"/>
  <c r="F47" i="31"/>
  <c r="F31" i="31"/>
  <c r="E100" i="31"/>
  <c r="E84" i="31"/>
  <c r="E68" i="31"/>
  <c r="E52" i="31"/>
  <c r="E36" i="31"/>
  <c r="E20" i="31"/>
  <c r="D89" i="31"/>
  <c r="D73" i="31"/>
  <c r="D57" i="31"/>
  <c r="D41" i="31"/>
  <c r="D25" i="31"/>
  <c r="D11" i="31"/>
  <c r="F10" i="31"/>
  <c r="D12" i="31"/>
  <c r="F49" i="31"/>
  <c r="E82" i="31"/>
  <c r="E34" i="31"/>
  <c r="D71" i="31"/>
  <c r="D23" i="31"/>
  <c r="D17" i="31"/>
  <c r="F90" i="31"/>
  <c r="F74" i="31"/>
  <c r="F58" i="31"/>
  <c r="F42" i="31"/>
  <c r="F26" i="31"/>
  <c r="E95" i="31"/>
  <c r="E79" i="31"/>
  <c r="E63" i="31"/>
  <c r="E47" i="31"/>
  <c r="E31" i="31"/>
  <c r="D100" i="31"/>
  <c r="D84" i="31"/>
  <c r="D68" i="31"/>
  <c r="D52" i="31"/>
  <c r="D36" i="31"/>
  <c r="D20" i="31"/>
  <c r="F96" i="31"/>
  <c r="F80" i="31"/>
  <c r="F64" i="31"/>
  <c r="F48" i="31"/>
  <c r="F32" i="31"/>
  <c r="E101" i="31"/>
  <c r="E85" i="31"/>
  <c r="E69" i="31"/>
  <c r="E53" i="31"/>
  <c r="E37" i="31"/>
  <c r="E21" i="31"/>
  <c r="D90" i="31"/>
  <c r="D74" i="31"/>
  <c r="D58" i="31"/>
  <c r="D42" i="31"/>
  <c r="D26" i="31"/>
  <c r="D15" i="31"/>
  <c r="F11" i="31"/>
  <c r="E7" i="31"/>
  <c r="D14" i="31"/>
  <c r="F45" i="31"/>
  <c r="E86" i="31"/>
  <c r="E38" i="31"/>
  <c r="D79" i="31"/>
  <c r="D31" i="31"/>
  <c r="D16" i="31"/>
  <c r="F91" i="31"/>
  <c r="F75" i="31"/>
  <c r="F59" i="31"/>
  <c r="F43" i="31"/>
  <c r="F27" i="31"/>
  <c r="E96" i="31"/>
  <c r="E80" i="31"/>
  <c r="E64" i="31"/>
  <c r="E48" i="31"/>
  <c r="E32" i="31"/>
  <c r="D101" i="31"/>
  <c r="D85" i="31"/>
  <c r="D69" i="31"/>
  <c r="D53" i="31"/>
  <c r="D37" i="31"/>
  <c r="D21" i="31"/>
  <c r="E18" i="31"/>
  <c r="F97" i="31"/>
  <c r="F37" i="31"/>
  <c r="E70" i="31"/>
  <c r="E22" i="31"/>
  <c r="D63" i="31"/>
  <c r="F102" i="31"/>
  <c r="F86" i="31"/>
  <c r="F70" i="31"/>
  <c r="F54" i="31"/>
  <c r="F38" i="31"/>
  <c r="F22" i="31"/>
  <c r="E91" i="31"/>
  <c r="E75" i="31"/>
  <c r="E59" i="31"/>
  <c r="E43" i="31"/>
  <c r="E27" i="31"/>
  <c r="D96" i="31"/>
  <c r="D80" i="31"/>
  <c r="D64" i="31"/>
  <c r="D48" i="31"/>
  <c r="D32" i="31"/>
  <c r="F92" i="31"/>
  <c r="F76" i="31"/>
  <c r="F60" i="31"/>
  <c r="F44" i="31"/>
  <c r="F28" i="31"/>
  <c r="E97" i="31"/>
  <c r="E81" i="31"/>
  <c r="E65" i="31"/>
  <c r="E49" i="31"/>
  <c r="E33" i="31"/>
  <c r="D102" i="31"/>
  <c r="D86" i="31"/>
  <c r="D70" i="31"/>
  <c r="D54" i="31"/>
  <c r="D38" i="31"/>
  <c r="D22" i="31"/>
  <c r="F7" i="31"/>
  <c r="E19" i="31"/>
  <c r="F93" i="31"/>
  <c r="F33" i="31"/>
  <c r="E74" i="31"/>
  <c r="E30" i="31"/>
  <c r="D67" i="31"/>
  <c r="F103" i="31"/>
  <c r="F87" i="31"/>
  <c r="F71" i="31"/>
  <c r="F55" i="31"/>
  <c r="F39" i="31"/>
  <c r="F23" i="31"/>
  <c r="E92" i="31"/>
  <c r="E76" i="31"/>
  <c r="E60" i="31"/>
  <c r="E44" i="31"/>
  <c r="E28" i="31"/>
  <c r="D97" i="31"/>
  <c r="D81" i="31"/>
  <c r="D65" i="31"/>
  <c r="D49" i="31"/>
  <c r="D33" i="31"/>
  <c r="F18" i="31"/>
  <c r="E14" i="31"/>
  <c r="F77" i="31"/>
  <c r="F21" i="31"/>
  <c r="E58" i="31"/>
  <c r="D95" i="31"/>
  <c r="D51" i="31"/>
  <c r="E16" i="31"/>
  <c r="F98" i="31"/>
  <c r="F82" i="31"/>
  <c r="F66" i="31"/>
  <c r="F50" i="31"/>
  <c r="F34" i="31"/>
  <c r="E103" i="31"/>
  <c r="E87" i="31"/>
  <c r="E71" i="31"/>
  <c r="E55" i="31"/>
  <c r="E39" i="31"/>
  <c r="E23" i="31"/>
  <c r="D92" i="31"/>
  <c r="D76" i="31"/>
  <c r="D60" i="31"/>
  <c r="D44" i="31"/>
  <c r="D28" i="31"/>
  <c r="F17" i="31"/>
  <c r="D7" i="31"/>
  <c r="E9" i="31"/>
  <c r="F85" i="31"/>
  <c r="F53" i="31"/>
  <c r="E90" i="31"/>
  <c r="E42" i="31"/>
  <c r="D75" i="31"/>
  <c r="D27" i="31"/>
  <c r="D18" i="31"/>
  <c r="E78" i="31"/>
  <c r="F13" i="31"/>
  <c r="D9" i="31"/>
  <c r="F81" i="31"/>
  <c r="F41" i="31"/>
  <c r="E26" i="31"/>
  <c r="E17" i="31"/>
  <c r="F101" i="31"/>
  <c r="F69" i="31"/>
  <c r="F29" i="31"/>
  <c r="E66" i="31"/>
  <c r="D99" i="31"/>
  <c r="D47" i="31"/>
  <c r="F16" i="31"/>
  <c r="E12" i="31"/>
  <c r="D19" i="31"/>
  <c r="E13" i="31"/>
  <c r="F89" i="31"/>
  <c r="F65" i="31"/>
  <c r="E102" i="31"/>
  <c r="E54" i="31"/>
  <c r="D87" i="31"/>
  <c r="D35" i="31"/>
  <c r="D59" i="31"/>
  <c r="N12" i="29"/>
  <c r="H12" i="29" s="1"/>
  <c r="N17" i="29"/>
  <c r="H17" i="29" s="1"/>
  <c r="N16" i="29"/>
  <c r="H16" i="29" s="1"/>
  <c r="N14" i="29"/>
  <c r="H14" i="29" s="1"/>
  <c r="N19" i="29"/>
  <c r="H19" i="29" s="1"/>
  <c r="N9" i="29"/>
  <c r="H9" i="29" s="1"/>
  <c r="N18" i="29"/>
  <c r="H18" i="29" s="1"/>
  <c r="N11" i="29"/>
  <c r="H11" i="29" s="1"/>
  <c r="N15" i="29"/>
  <c r="H15" i="29" s="1"/>
  <c r="N7" i="29"/>
  <c r="H7" i="29" s="1"/>
  <c r="N10" i="29"/>
  <c r="H10" i="29" s="1"/>
  <c r="N8" i="29"/>
  <c r="H8" i="29" s="1"/>
  <c r="N13" i="29"/>
  <c r="H13" i="29" s="1"/>
  <c r="X45" i="19"/>
  <c r="X44" i="19"/>
  <c r="L5" i="29"/>
  <c r="BH19" i="20" l="1"/>
  <c r="K6" i="31"/>
  <c r="K34" i="31"/>
  <c r="K58" i="31"/>
  <c r="K85" i="31"/>
  <c r="K60" i="31"/>
  <c r="K59" i="31"/>
  <c r="K87" i="31"/>
  <c r="K81" i="31"/>
  <c r="K56" i="31"/>
  <c r="K79" i="31"/>
  <c r="K74" i="31"/>
  <c r="K30" i="31"/>
  <c r="K35" i="31"/>
  <c r="K41" i="31"/>
  <c r="K63" i="31"/>
  <c r="K66" i="31"/>
  <c r="K80" i="31"/>
  <c r="K31" i="31"/>
  <c r="K99" i="31"/>
  <c r="K27" i="31"/>
  <c r="K46" i="31"/>
  <c r="K49" i="31"/>
  <c r="K100" i="31"/>
  <c r="K89" i="31"/>
  <c r="K64" i="31"/>
  <c r="K95" i="31"/>
  <c r="K92" i="31"/>
  <c r="K88" i="31"/>
  <c r="K52" i="31"/>
  <c r="K101" i="31"/>
  <c r="K76" i="31"/>
  <c r="K97" i="31"/>
  <c r="K72" i="31"/>
  <c r="K75" i="31"/>
  <c r="K33" i="31"/>
  <c r="K16" i="31"/>
  <c r="K10" i="31"/>
  <c r="K15" i="31"/>
  <c r="K86" i="31"/>
  <c r="K83" i="31"/>
  <c r="K90" i="31"/>
  <c r="K54" i="31"/>
  <c r="K47" i="31"/>
  <c r="K65" i="31"/>
  <c r="K48" i="31"/>
  <c r="K43" i="31"/>
  <c r="K21" i="31"/>
  <c r="K78" i="31"/>
  <c r="K12" i="31"/>
  <c r="K53" i="31"/>
  <c r="K26" i="31"/>
  <c r="K22" i="31"/>
  <c r="K17" i="31"/>
  <c r="K55" i="31"/>
  <c r="K19" i="31"/>
  <c r="K42" i="31"/>
  <c r="K67" i="31"/>
  <c r="K84" i="31"/>
  <c r="K57" i="31"/>
  <c r="K62" i="31"/>
  <c r="K51" i="31"/>
  <c r="K102" i="31"/>
  <c r="K94" i="31"/>
  <c r="K91" i="31"/>
  <c r="K23" i="31"/>
  <c r="K96" i="31"/>
  <c r="K61" i="31"/>
  <c r="K82" i="31"/>
  <c r="K11" i="31"/>
  <c r="K38" i="31"/>
  <c r="K37" i="31"/>
  <c r="K9" i="31"/>
  <c r="K7" i="31"/>
  <c r="K50" i="31"/>
  <c r="K45" i="31"/>
  <c r="K32" i="31"/>
  <c r="K77" i="31"/>
  <c r="K104" i="31"/>
  <c r="K93" i="31"/>
  <c r="K68" i="31"/>
  <c r="K103" i="31"/>
  <c r="K29" i="31"/>
  <c r="K24" i="31"/>
  <c r="K36" i="31"/>
  <c r="K28" i="31"/>
  <c r="K70" i="31"/>
  <c r="K39" i="31"/>
  <c r="K14" i="31"/>
  <c r="K13" i="31"/>
  <c r="K69" i="31"/>
  <c r="K44" i="31"/>
  <c r="K40" i="31"/>
  <c r="K73" i="31"/>
  <c r="K71" i="31"/>
  <c r="K8" i="31"/>
  <c r="K25" i="31"/>
  <c r="K18" i="31"/>
  <c r="K20" i="31"/>
  <c r="K98" i="31"/>
  <c r="K5" i="31"/>
  <c r="A6" i="30"/>
  <c r="A7" i="30" s="1"/>
  <c r="A8" i="30" s="1"/>
  <c r="A9" i="30" s="1"/>
  <c r="A10" i="30" s="1"/>
  <c r="A11" i="30" s="1"/>
  <c r="H60" i="19" l="1"/>
  <c r="AO22" i="19" l="1"/>
  <c r="H37" i="19"/>
  <c r="J5" i="29"/>
  <c r="AI21" i="19" l="1"/>
  <c r="AI24" i="19"/>
  <c r="AI26" i="19" s="1"/>
  <c r="J6" i="29"/>
  <c r="K5" i="29"/>
  <c r="I6" i="29"/>
  <c r="I5" i="29"/>
  <c r="I39" i="31" l="1"/>
  <c r="I90" i="31"/>
  <c r="I103" i="31"/>
  <c r="I57" i="31"/>
  <c r="I79" i="31"/>
  <c r="I76" i="31"/>
  <c r="I38" i="31"/>
  <c r="I69" i="31"/>
  <c r="I34" i="31"/>
  <c r="I20" i="31"/>
  <c r="I94" i="31"/>
  <c r="I65" i="31"/>
  <c r="I18" i="31"/>
  <c r="I29" i="31"/>
  <c r="I91" i="31"/>
  <c r="I41" i="31"/>
  <c r="I49" i="31"/>
  <c r="I62" i="31"/>
  <c r="I99" i="31"/>
  <c r="I72" i="31"/>
  <c r="I12" i="31"/>
  <c r="I30" i="31"/>
  <c r="I8" i="31"/>
  <c r="I19" i="31"/>
  <c r="I33" i="31"/>
  <c r="I68" i="31"/>
  <c r="I78" i="31"/>
  <c r="I102" i="31"/>
  <c r="I54" i="31"/>
  <c r="I50" i="31"/>
  <c r="I56" i="31"/>
  <c r="I100" i="31"/>
  <c r="I101" i="31"/>
  <c r="I47" i="31"/>
  <c r="I61" i="31"/>
  <c r="I22" i="31"/>
  <c r="I48" i="31"/>
  <c r="I23" i="31"/>
  <c r="I66" i="31"/>
  <c r="I44" i="31"/>
  <c r="I60" i="31"/>
  <c r="I36" i="31"/>
  <c r="I74" i="31"/>
  <c r="I75" i="31"/>
  <c r="I26" i="31"/>
  <c r="I10" i="31"/>
  <c r="I55" i="31"/>
  <c r="I63" i="31"/>
  <c r="I31" i="31"/>
  <c r="I28" i="31"/>
  <c r="I52" i="31"/>
  <c r="I96" i="31"/>
  <c r="I85" i="31"/>
  <c r="I98" i="31"/>
  <c r="I51" i="31"/>
  <c r="I97" i="31"/>
  <c r="I59" i="31"/>
  <c r="I64" i="31"/>
  <c r="I93" i="31"/>
  <c r="I25" i="31"/>
  <c r="I83" i="31"/>
  <c r="I77" i="31"/>
  <c r="I82" i="31"/>
  <c r="I95" i="31"/>
  <c r="I67" i="31"/>
  <c r="I16" i="31"/>
  <c r="I92" i="31"/>
  <c r="I86" i="31"/>
  <c r="I35" i="31"/>
  <c r="I11" i="31"/>
  <c r="I84" i="31"/>
  <c r="I53" i="31"/>
  <c r="I17" i="31"/>
  <c r="I88" i="31"/>
  <c r="I42" i="31"/>
  <c r="I87" i="31"/>
  <c r="I73" i="31"/>
  <c r="I40" i="31"/>
  <c r="I71" i="31"/>
  <c r="I32" i="31"/>
  <c r="I80" i="31"/>
  <c r="I21" i="31"/>
  <c r="I58" i="31"/>
  <c r="I9" i="31"/>
  <c r="I45" i="31"/>
  <c r="I70" i="31"/>
  <c r="I27" i="31"/>
  <c r="I14" i="31"/>
  <c r="I43" i="31"/>
  <c r="I37" i="31"/>
  <c r="I81" i="31"/>
  <c r="I13" i="31"/>
  <c r="I24" i="31"/>
  <c r="I46" i="31"/>
  <c r="I104" i="31"/>
  <c r="I15" i="31"/>
  <c r="I89" i="31"/>
  <c r="I7" i="31"/>
  <c r="J6" i="31"/>
  <c r="I6" i="31"/>
  <c r="H6" i="31"/>
  <c r="J88" i="31"/>
  <c r="J80" i="31"/>
  <c r="J74" i="31"/>
  <c r="J32" i="31"/>
  <c r="J17" i="31"/>
  <c r="J83" i="31"/>
  <c r="J54" i="31"/>
  <c r="J76" i="31"/>
  <c r="J100" i="31"/>
  <c r="J92" i="31"/>
  <c r="J20" i="31"/>
  <c r="J93" i="31"/>
  <c r="J101" i="31"/>
  <c r="J90" i="31"/>
  <c r="J65" i="31"/>
  <c r="J26" i="31"/>
  <c r="J89" i="31"/>
  <c r="J85" i="31"/>
  <c r="J49" i="31"/>
  <c r="J91" i="31"/>
  <c r="J41" i="31"/>
  <c r="J37" i="31"/>
  <c r="J35" i="31"/>
  <c r="J31" i="31"/>
  <c r="J104" i="31"/>
  <c r="J25" i="31"/>
  <c r="J98" i="31"/>
  <c r="J73" i="31"/>
  <c r="J62" i="31"/>
  <c r="J97" i="31"/>
  <c r="J43" i="31"/>
  <c r="J36" i="31"/>
  <c r="J58" i="31"/>
  <c r="J56" i="31"/>
  <c r="J52" i="31"/>
  <c r="J51" i="31"/>
  <c r="J27" i="31"/>
  <c r="J22" i="31"/>
  <c r="J23" i="31"/>
  <c r="J50" i="31"/>
  <c r="J103" i="31"/>
  <c r="J71" i="31"/>
  <c r="J59" i="31"/>
  <c r="J48" i="31"/>
  <c r="J72" i="31"/>
  <c r="J81" i="31"/>
  <c r="J45" i="31"/>
  <c r="J39" i="31"/>
  <c r="J64" i="31"/>
  <c r="J8" i="31"/>
  <c r="J79" i="31"/>
  <c r="J102" i="31"/>
  <c r="J29" i="31"/>
  <c r="J28" i="31"/>
  <c r="J69" i="31"/>
  <c r="J42" i="31"/>
  <c r="J30" i="31"/>
  <c r="J40" i="31"/>
  <c r="J16" i="31"/>
  <c r="J82" i="31"/>
  <c r="J57" i="31"/>
  <c r="J55" i="31"/>
  <c r="J53" i="31"/>
  <c r="J70" i="31"/>
  <c r="J99" i="31"/>
  <c r="J96" i="31"/>
  <c r="J44" i="31"/>
  <c r="J47" i="31"/>
  <c r="J13" i="31"/>
  <c r="J66" i="31"/>
  <c r="J9" i="31"/>
  <c r="J21" i="31"/>
  <c r="J34" i="31"/>
  <c r="J10" i="31"/>
  <c r="J68" i="31"/>
  <c r="J33" i="31"/>
  <c r="J14" i="31"/>
  <c r="J77" i="31"/>
  <c r="J46" i="31"/>
  <c r="J12" i="31"/>
  <c r="J94" i="31"/>
  <c r="J24" i="31"/>
  <c r="J84" i="31"/>
  <c r="J86" i="31"/>
  <c r="J61" i="31"/>
  <c r="J11" i="31"/>
  <c r="J38" i="31"/>
  <c r="J60" i="31"/>
  <c r="J63" i="31"/>
  <c r="J75" i="31"/>
  <c r="J78" i="31"/>
  <c r="J19" i="31"/>
  <c r="J87" i="31"/>
  <c r="J18" i="31"/>
  <c r="J95" i="31"/>
  <c r="J67" i="31"/>
  <c r="J7" i="31"/>
  <c r="J15" i="31"/>
  <c r="H22" i="31"/>
  <c r="H18" i="31"/>
  <c r="H91" i="31"/>
  <c r="H54" i="31"/>
  <c r="H57" i="31"/>
  <c r="H80" i="31"/>
  <c r="H55" i="31"/>
  <c r="H64" i="31"/>
  <c r="H94" i="31"/>
  <c r="H86" i="31"/>
  <c r="H100" i="31"/>
  <c r="H75" i="31"/>
  <c r="H36" i="31"/>
  <c r="H39" i="31"/>
  <c r="H53" i="31"/>
  <c r="H56" i="31"/>
  <c r="H9" i="31"/>
  <c r="H28" i="31"/>
  <c r="H19" i="31"/>
  <c r="H14" i="31"/>
  <c r="H92" i="31"/>
  <c r="H67" i="31"/>
  <c r="H88" i="31"/>
  <c r="H63" i="31"/>
  <c r="H37" i="31"/>
  <c r="H40" i="31"/>
  <c r="H51" i="31"/>
  <c r="H69" i="31"/>
  <c r="H72" i="31"/>
  <c r="H47" i="31"/>
  <c r="H68" i="31"/>
  <c r="H66" i="31"/>
  <c r="H93" i="31"/>
  <c r="H90" i="31"/>
  <c r="H52" i="31"/>
  <c r="H65" i="31"/>
  <c r="H49" i="31"/>
  <c r="H74" i="31"/>
  <c r="H82" i="31"/>
  <c r="H30" i="31"/>
  <c r="H103" i="31"/>
  <c r="H48" i="31"/>
  <c r="H70" i="31"/>
  <c r="H73" i="31"/>
  <c r="H62" i="31"/>
  <c r="H95" i="31"/>
  <c r="H101" i="31"/>
  <c r="H98" i="31"/>
  <c r="H76" i="31"/>
  <c r="H83" i="31"/>
  <c r="H104" i="31"/>
  <c r="H79" i="31"/>
  <c r="H38" i="31"/>
  <c r="H41" i="31"/>
  <c r="H43" i="31"/>
  <c r="H31" i="31"/>
  <c r="H8" i="31"/>
  <c r="H35" i="31"/>
  <c r="H99" i="31"/>
  <c r="H87" i="31"/>
  <c r="H89" i="31"/>
  <c r="H29" i="31"/>
  <c r="H16" i="31"/>
  <c r="H32" i="31"/>
  <c r="H11" i="31"/>
  <c r="H42" i="31"/>
  <c r="H77" i="31"/>
  <c r="H60" i="31"/>
  <c r="H17" i="31"/>
  <c r="H12" i="31"/>
  <c r="H15" i="31"/>
  <c r="H59" i="31"/>
  <c r="H33" i="31"/>
  <c r="H25" i="31"/>
  <c r="H7" i="31"/>
  <c r="H50" i="31"/>
  <c r="H26" i="31"/>
  <c r="H102" i="31"/>
  <c r="H44" i="31"/>
  <c r="H97" i="31"/>
  <c r="H20" i="31"/>
  <c r="H81" i="31"/>
  <c r="H21" i="31"/>
  <c r="H10" i="31"/>
  <c r="H61" i="31"/>
  <c r="H84" i="31"/>
  <c r="H85" i="31"/>
  <c r="H45" i="31"/>
  <c r="H34" i="31"/>
  <c r="H58" i="31"/>
  <c r="H96" i="31"/>
  <c r="H71" i="31"/>
  <c r="H24" i="31"/>
  <c r="H27" i="31"/>
  <c r="H23" i="31"/>
  <c r="H78" i="31"/>
  <c r="H13" i="31"/>
  <c r="H46" i="31"/>
  <c r="J5" i="31"/>
  <c r="H5" i="31"/>
  <c r="I5" i="31"/>
  <c r="N6" i="29"/>
  <c r="H6" i="29" s="1"/>
  <c r="AI47" i="19"/>
  <c r="AI49" i="19" s="1"/>
  <c r="M5" i="29"/>
  <c r="N5" i="29" l="1"/>
  <c r="H5" i="29" s="1"/>
  <c r="L6" i="31"/>
  <c r="L104" i="31"/>
  <c r="L79" i="31"/>
  <c r="L100" i="31"/>
  <c r="L75" i="31"/>
  <c r="L36" i="31"/>
  <c r="L39" i="31"/>
  <c r="L88" i="31"/>
  <c r="L63" i="31"/>
  <c r="L89" i="31"/>
  <c r="L84" i="31"/>
  <c r="L59" i="31"/>
  <c r="L81" i="31"/>
  <c r="L78" i="31"/>
  <c r="L33" i="31"/>
  <c r="L27" i="31"/>
  <c r="L42" i="31"/>
  <c r="L96" i="31"/>
  <c r="L71" i="31"/>
  <c r="L32" i="31"/>
  <c r="L62" i="31"/>
  <c r="L46" i="31"/>
  <c r="L45" i="31"/>
  <c r="L70" i="31"/>
  <c r="L22" i="31"/>
  <c r="L54" i="31"/>
  <c r="L44" i="31"/>
  <c r="L66" i="31"/>
  <c r="L69" i="31"/>
  <c r="L34" i="31"/>
  <c r="L30" i="31"/>
  <c r="L50" i="31"/>
  <c r="L53" i="31"/>
  <c r="L103" i="31"/>
  <c r="L92" i="31"/>
  <c r="L67" i="31"/>
  <c r="L97" i="31"/>
  <c r="L18" i="31"/>
  <c r="L14" i="31"/>
  <c r="L87" i="31"/>
  <c r="L49" i="31"/>
  <c r="L52" i="31"/>
  <c r="L51" i="31"/>
  <c r="L57" i="31"/>
  <c r="L76" i="31"/>
  <c r="L99" i="31"/>
  <c r="L65" i="31"/>
  <c r="L68" i="31"/>
  <c r="L94" i="31"/>
  <c r="L86" i="31"/>
  <c r="L82" i="31"/>
  <c r="L9" i="31"/>
  <c r="L19" i="31"/>
  <c r="L37" i="31"/>
  <c r="L7" i="31"/>
  <c r="L41" i="31"/>
  <c r="L93" i="31"/>
  <c r="L11" i="31"/>
  <c r="L24" i="31"/>
  <c r="L85" i="31"/>
  <c r="L90" i="31"/>
  <c r="L102" i="31"/>
  <c r="L48" i="31"/>
  <c r="L21" i="31"/>
  <c r="L98" i="31"/>
  <c r="L56" i="31"/>
  <c r="L35" i="31"/>
  <c r="L73" i="31"/>
  <c r="L77" i="31"/>
  <c r="L83" i="31"/>
  <c r="L12" i="31"/>
  <c r="L72" i="31"/>
  <c r="L23" i="31"/>
  <c r="L17" i="31"/>
  <c r="L25" i="31"/>
  <c r="L20" i="31"/>
  <c r="L40" i="31"/>
  <c r="L61" i="31"/>
  <c r="L47" i="31"/>
  <c r="L64" i="31"/>
  <c r="L43" i="31"/>
  <c r="L26" i="31"/>
  <c r="L60" i="31"/>
  <c r="L8" i="31"/>
  <c r="L95" i="31"/>
  <c r="L91" i="31"/>
  <c r="L80" i="31"/>
  <c r="L55" i="31"/>
  <c r="L29" i="31"/>
  <c r="L28" i="31"/>
  <c r="L101" i="31"/>
  <c r="L58" i="31"/>
  <c r="L31" i="31"/>
  <c r="L10" i="31"/>
  <c r="L15" i="31"/>
  <c r="L74" i="31"/>
  <c r="L38" i="31"/>
  <c r="L13" i="31"/>
  <c r="L16" i="31"/>
  <c r="L5" i="31"/>
  <c r="C5" i="29"/>
  <c r="BB18" i="20" l="1"/>
  <c r="AV18" i="20"/>
  <c r="C6" i="31"/>
  <c r="C6" i="33" s="1"/>
  <c r="C100" i="31"/>
  <c r="C77" i="31"/>
  <c r="C22" i="31"/>
  <c r="C63" i="31"/>
  <c r="C20" i="31"/>
  <c r="C64" i="31"/>
  <c r="C44" i="31"/>
  <c r="C68" i="31"/>
  <c r="C53" i="31"/>
  <c r="C31" i="31"/>
  <c r="C92" i="31"/>
  <c r="C99" i="31"/>
  <c r="C87" i="31"/>
  <c r="C7" i="31"/>
  <c r="C7" i="33" s="1"/>
  <c r="C62" i="31"/>
  <c r="C24" i="31"/>
  <c r="C18" i="31"/>
  <c r="C26" i="31"/>
  <c r="C74" i="31"/>
  <c r="C75" i="31"/>
  <c r="C61" i="31"/>
  <c r="C57" i="31"/>
  <c r="C36" i="31"/>
  <c r="C41" i="31"/>
  <c r="C80" i="31"/>
  <c r="C33" i="31"/>
  <c r="C97" i="31"/>
  <c r="C43" i="31"/>
  <c r="C49" i="31"/>
  <c r="C50" i="31"/>
  <c r="C17" i="31"/>
  <c r="C15" i="31"/>
  <c r="C94" i="31"/>
  <c r="C103" i="31"/>
  <c r="C10" i="31"/>
  <c r="C16" i="31"/>
  <c r="C98" i="31"/>
  <c r="C48" i="31"/>
  <c r="C78" i="31"/>
  <c r="C88" i="31"/>
  <c r="C28" i="31"/>
  <c r="C35" i="31"/>
  <c r="C93" i="31"/>
  <c r="C70" i="31"/>
  <c r="C79" i="31"/>
  <c r="C23" i="31"/>
  <c r="C25" i="31"/>
  <c r="C42" i="31"/>
  <c r="C55" i="31"/>
  <c r="C101" i="31"/>
  <c r="C40" i="31"/>
  <c r="C81" i="31"/>
  <c r="C8" i="31"/>
  <c r="C66" i="31"/>
  <c r="C56" i="31"/>
  <c r="C19" i="31"/>
  <c r="C60" i="31"/>
  <c r="C67" i="31"/>
  <c r="C30" i="31"/>
  <c r="C102" i="31"/>
  <c r="C91" i="31"/>
  <c r="C34" i="31"/>
  <c r="C65" i="31"/>
  <c r="C11" i="31"/>
  <c r="C71" i="31"/>
  <c r="C52" i="31"/>
  <c r="C96" i="31"/>
  <c r="C69" i="31"/>
  <c r="C59" i="31"/>
  <c r="C72" i="31"/>
  <c r="C85" i="31"/>
  <c r="C58" i="31"/>
  <c r="C83" i="31"/>
  <c r="C39" i="31"/>
  <c r="C37" i="31"/>
  <c r="C46" i="31"/>
  <c r="C9" i="31"/>
  <c r="C14" i="31"/>
  <c r="C84" i="31"/>
  <c r="C45" i="31"/>
  <c r="C47" i="31"/>
  <c r="C27" i="31"/>
  <c r="C51" i="31"/>
  <c r="C95" i="31"/>
  <c r="C89" i="31"/>
  <c r="C54" i="31"/>
  <c r="C12" i="31"/>
  <c r="C82" i="31"/>
  <c r="C104" i="31"/>
  <c r="C32" i="31"/>
  <c r="C29" i="31"/>
  <c r="C76" i="31"/>
  <c r="C21" i="31"/>
  <c r="C86" i="31"/>
  <c r="C90" i="31"/>
  <c r="C73" i="31"/>
  <c r="C13" i="31"/>
  <c r="C38" i="31"/>
  <c r="C5" i="31"/>
  <c r="C5" i="33" s="1"/>
  <c r="M97" i="31"/>
  <c r="BH18" i="20" l="1"/>
  <c r="AP16" i="20" s="1"/>
  <c r="M39" i="31"/>
  <c r="M102" i="31"/>
  <c r="M77" i="31"/>
  <c r="M88" i="31"/>
  <c r="M86" i="31"/>
  <c r="M93" i="31"/>
  <c r="M90" i="31"/>
  <c r="M37" i="31"/>
  <c r="M55" i="31"/>
  <c r="M104" i="31"/>
  <c r="M71" i="31"/>
  <c r="M69" i="31"/>
  <c r="M32" i="31"/>
  <c r="M35" i="31"/>
  <c r="M82" i="31"/>
  <c r="M96" i="31"/>
  <c r="M59" i="31"/>
  <c r="M49" i="31"/>
  <c r="M92" i="31"/>
  <c r="M65" i="31"/>
  <c r="M100" i="31"/>
  <c r="M98" i="31"/>
  <c r="M72" i="31"/>
  <c r="M56" i="31"/>
  <c r="M40" i="31"/>
  <c r="M63" i="31"/>
  <c r="M53" i="31"/>
  <c r="M79" i="31"/>
  <c r="M87" i="31"/>
  <c r="M95" i="31"/>
  <c r="M46" i="31"/>
  <c r="M62" i="31"/>
  <c r="M78" i="31"/>
  <c r="M45" i="31"/>
  <c r="M73" i="31"/>
  <c r="M89" i="31"/>
  <c r="M68" i="31"/>
  <c r="M52" i="31"/>
  <c r="M36" i="31"/>
  <c r="M47" i="31"/>
  <c r="M91" i="31"/>
  <c r="M30" i="31"/>
  <c r="M81" i="31"/>
  <c r="M42" i="31"/>
  <c r="M58" i="31"/>
  <c r="M74" i="31"/>
  <c r="M101" i="31"/>
  <c r="M75" i="31"/>
  <c r="M94" i="31"/>
  <c r="M33" i="31"/>
  <c r="M67" i="31"/>
  <c r="M61" i="31"/>
  <c r="M80" i="31"/>
  <c r="M64" i="31"/>
  <c r="M48" i="31"/>
  <c r="M57" i="31"/>
  <c r="M83" i="31"/>
  <c r="M103" i="31"/>
  <c r="M38" i="31"/>
  <c r="M54" i="31"/>
  <c r="M70" i="31"/>
  <c r="M84" i="31"/>
  <c r="M51" i="31"/>
  <c r="M76" i="31"/>
  <c r="M60" i="31"/>
  <c r="M44" i="31"/>
  <c r="M43" i="31"/>
  <c r="M31" i="31"/>
  <c r="M41" i="31"/>
  <c r="M85" i="31"/>
  <c r="M99" i="31"/>
  <c r="M34" i="31"/>
  <c r="M50" i="31"/>
  <c r="M66" i="31"/>
  <c r="X19" i="20"/>
  <c r="X20" i="20"/>
  <c r="M22" i="31"/>
  <c r="M25" i="31"/>
  <c r="M20" i="31"/>
  <c r="X18" i="20"/>
  <c r="X17" i="20"/>
  <c r="Q5" i="29"/>
  <c r="AX25" i="19"/>
  <c r="M13" i="31" l="1"/>
  <c r="M24" i="31"/>
  <c r="M29" i="31"/>
  <c r="M23" i="31"/>
  <c r="M21" i="31"/>
  <c r="M28" i="31"/>
  <c r="M14" i="31"/>
  <c r="M26" i="31"/>
  <c r="M27" i="31"/>
  <c r="M16" i="31"/>
  <c r="M7" i="31"/>
  <c r="M11" i="31"/>
  <c r="M15" i="31"/>
  <c r="M19" i="31"/>
  <c r="M8" i="31"/>
  <c r="M12" i="31"/>
  <c r="M17" i="31"/>
  <c r="M9" i="31"/>
  <c r="M10" i="31"/>
  <c r="M18" i="31"/>
  <c r="M6" i="31"/>
  <c r="M5" i="31"/>
  <c r="D5" i="33" s="1"/>
  <c r="AX48" i="19"/>
  <c r="D6" i="33" l="1"/>
  <c r="D7" i="33"/>
  <c r="K14" i="20"/>
  <c r="AP14"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N14" authorId="0" shapeId="0" xr:uid="{00000000-0006-0000-0100-000001000000}">
      <text>
        <r>
          <rPr>
            <b/>
            <sz val="9"/>
            <color indexed="81"/>
            <rFont val="MS P ゴシック"/>
            <family val="3"/>
            <charset val="128"/>
          </rPr>
          <t>申請額:</t>
        </r>
        <r>
          <rPr>
            <sz val="9"/>
            <color indexed="81"/>
            <rFont val="MS P ゴシック"/>
            <family val="3"/>
            <charset val="128"/>
          </rPr>
          <t xml:space="preserve">
本欄の金額と別添(事業所一覧)の合計額と一致しない場合には、上記のチェック欄に「！」と表示されます。
申請書への反映漏れなどがないか確認して下さい。</t>
        </r>
      </text>
    </comment>
    <comment ref="AN16" authorId="0" shapeId="0" xr:uid="{00000000-0006-0000-0100-000002000000}">
      <text>
        <r>
          <rPr>
            <b/>
            <sz val="9"/>
            <color indexed="81"/>
            <rFont val="MS P ゴシック"/>
            <family val="3"/>
            <charset val="128"/>
          </rPr>
          <t xml:space="preserve">慰労金の申請者数:
</t>
        </r>
        <r>
          <rPr>
            <sz val="9"/>
            <color indexed="81"/>
            <rFont val="MS P ゴシック"/>
            <family val="3"/>
            <charset val="128"/>
          </rPr>
          <t>慰労金の受給申請者として職員表に記載された人数と、個票の「慰労金の区分・人数」に記載された人数の合計が一致しない場合は、上記のチェック欄に「！」と表示されます。重複申請や記載誤りがないか確認して下さい。
※申請にあたり、「職員票」では法人全体の慰労金受給者について記載することを想定しているため、一部の事業所のみの申請の場合や他都道府県の事業所の職員も職員票に記載している場合は「！」が表示されます。その場合は、重複申請や記載誤りがないか確認していただければ、そのままで結構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N1" authorId="0" shapeId="0" xr:uid="{00000000-0006-0000-0200-000001000000}">
      <text>
        <r>
          <rPr>
            <b/>
            <sz val="9"/>
            <color indexed="81"/>
            <rFont val="MS P ゴシック"/>
            <family val="3"/>
            <charset val="128"/>
          </rPr>
          <t>事業所・施設別申請額一覧(全般):</t>
        </r>
        <r>
          <rPr>
            <sz val="9"/>
            <color indexed="81"/>
            <rFont val="MS P ゴシック"/>
            <family val="3"/>
            <charset val="128"/>
          </rPr>
          <t xml:space="preserve">
助成金の支払は、事業所番号単位で行われます。
このため、同一の事業所番号で複数の事業を行う場合には、</t>
        </r>
        <r>
          <rPr>
            <b/>
            <sz val="9"/>
            <color indexed="10"/>
            <rFont val="MS P ゴシック"/>
            <family val="3"/>
            <charset val="128"/>
          </rPr>
          <t>まず、サービス種類ごとに個票を作成</t>
        </r>
        <r>
          <rPr>
            <sz val="9"/>
            <color indexed="81"/>
            <rFont val="MS P ゴシック"/>
            <family val="3"/>
            <charset val="128"/>
          </rPr>
          <t>します。</t>
        </r>
        <r>
          <rPr>
            <b/>
            <sz val="9"/>
            <color indexed="10"/>
            <rFont val="MS P ゴシック"/>
            <family val="3"/>
            <charset val="128"/>
          </rPr>
          <t>全ての個票の作成が終わったら、「リスト作成」ボタンを押</t>
        </r>
        <r>
          <rPr>
            <sz val="9"/>
            <color indexed="81"/>
            <rFont val="MS P ゴシック"/>
            <family val="3"/>
            <charset val="128"/>
          </rPr>
          <t>し、事業所番号ごとの一覧を本表に作成します。</t>
        </r>
      </text>
    </comment>
    <comment ref="O1" authorId="1" shapeId="0" xr:uid="{00000000-0006-0000-0200-000002000000}">
      <text>
        <r>
          <rPr>
            <b/>
            <sz val="9"/>
            <color indexed="81"/>
            <rFont val="MS P ゴシック"/>
            <family val="3"/>
            <charset val="128"/>
          </rPr>
          <t>事業所・施設別申請額一覧(全般):</t>
        </r>
        <r>
          <rPr>
            <sz val="9"/>
            <color indexed="81"/>
            <rFont val="MS P ゴシック"/>
            <family val="3"/>
            <charset val="128"/>
          </rPr>
          <t xml:space="preserve">
助成金の支払は、事業所番号単位で行われます。
このため、同一の事業所番号で複数の事業を行う場合には、まず、サービス種類ごとに個票を作成します。</t>
        </r>
        <r>
          <rPr>
            <sz val="9"/>
            <color indexed="10"/>
            <rFont val="MS P ゴシック"/>
            <family val="3"/>
            <charset val="128"/>
          </rPr>
          <t>全ての個票の作成が終わったら、「リスト作成」ボタンを押し</t>
        </r>
        <r>
          <rPr>
            <sz val="9"/>
            <color indexed="81"/>
            <rFont val="MS P ゴシック"/>
            <family val="3"/>
            <charset val="128"/>
          </rPr>
          <t>、事業所番号ごとの一覧を本表に作成します。</t>
        </r>
      </text>
    </comment>
    <comment ref="N2" authorId="0" shapeId="0" xr:uid="{00000000-0006-0000-0200-000003000000}">
      <text>
        <r>
          <rPr>
            <b/>
            <sz val="9"/>
            <color indexed="81"/>
            <rFont val="MS P ゴシック"/>
            <family val="3"/>
            <charset val="128"/>
          </rPr>
          <t>「事業所名、電話番号、郵便番号、住所」：</t>
        </r>
        <r>
          <rPr>
            <sz val="9"/>
            <color indexed="81"/>
            <rFont val="MS P ゴシック"/>
            <family val="3"/>
            <charset val="128"/>
          </rPr>
          <t xml:space="preserve">
同一事業所番号で作成した個票が複数ある場合には、個票番号の少ない番号の情報が反映されます。変更したい場合には、当該セルに直接入力して修正して下さい。</t>
        </r>
      </text>
    </comment>
    <comment ref="G3" authorId="0" shapeId="0" xr:uid="{00000000-0006-0000-0200-000004000000}">
      <text>
        <r>
          <rPr>
            <b/>
            <sz val="14"/>
            <color indexed="10"/>
            <rFont val="MS P ゴシック"/>
            <family val="3"/>
            <charset val="128"/>
          </rPr>
          <t>法人名は直接入力してください！</t>
        </r>
      </text>
    </comment>
    <comment ref="N3" authorId="1" shapeId="0" xr:uid="{00000000-0006-0000-0200-00000500000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 ref="O6" authorId="1" shapeId="0" xr:uid="{00000000-0006-0000-0200-000006000000}">
      <text>
        <r>
          <rPr>
            <b/>
            <sz val="9"/>
            <color indexed="81"/>
            <rFont val="MS P ゴシック"/>
            <family val="3"/>
            <charset val="128"/>
          </rPr>
          <t xml:space="preserve">「事業所名、電話番号、郵便番号、住所」：
</t>
        </r>
        <r>
          <rPr>
            <sz val="9"/>
            <color indexed="81"/>
            <rFont val="MS P ゴシック"/>
            <family val="3"/>
            <charset val="128"/>
          </rPr>
          <t>同一事業所番号で作成した個票が複数ある場合には、個票番号の少ない番号の情報が反映されます。変更したい場合には、当該セルに直接入力して修正して下さい。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N1" authorId="0" shapeId="0" xr:uid="{00000000-0006-0000-0300-000001000000}">
      <text>
        <r>
          <rPr>
            <b/>
            <sz val="9"/>
            <color indexed="81"/>
            <rFont val="MS P ゴシック"/>
            <family val="3"/>
            <charset val="128"/>
          </rPr>
          <t>事業所・施設別申請額一覧(全般):</t>
        </r>
        <r>
          <rPr>
            <sz val="9"/>
            <color indexed="81"/>
            <rFont val="MS P ゴシック"/>
            <family val="3"/>
            <charset val="128"/>
          </rPr>
          <t xml:space="preserve">
</t>
        </r>
        <r>
          <rPr>
            <sz val="9"/>
            <color indexed="10"/>
            <rFont val="MS P ゴシック"/>
            <family val="3"/>
            <charset val="128"/>
          </rPr>
          <t>この様式の記載内容は、全て他の様式の記載事項から反映されるため、各事業所において直接記入する必要はありません</t>
        </r>
        <r>
          <rPr>
            <sz val="9"/>
            <color indexed="81"/>
            <rFont val="MS P ゴシック"/>
            <family val="3"/>
            <charset val="128"/>
          </rPr>
          <t>。正しく反映されているか確認して下さい。
本表の事業所数と個票の枚数が一致しない場合、下記に「！」が表示されます。
個票のシート名に誤りがないか確認して下さい。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s>
  <commentList>
    <comment ref="AV8" authorId="0" shapeId="0" xr:uid="{00000000-0006-0000-0400-00000100000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0" authorId="0" shapeId="0" xr:uid="{00000000-0006-0000-0400-00000200000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r>
          <rPr>
            <b/>
            <sz val="9"/>
            <color indexed="81"/>
            <rFont val="MS P ゴシック"/>
            <family val="3"/>
            <charset val="128"/>
          </rPr>
          <t xml:space="preserve">
</t>
        </r>
        <r>
          <rPr>
            <sz val="9"/>
            <color indexed="81"/>
            <rFont val="MS P ゴシック"/>
            <family val="3"/>
            <charset val="128"/>
          </rPr>
          <t>特定施設入居者生活介護事業所の場合には、当該有料老人ホーム等に従事する全ての職員（特定施設の従業者及びその他の職員）の数を記入して下さい。</t>
        </r>
      </text>
    </comment>
    <comment ref="A16" authorId="1" shapeId="0" xr:uid="{00000000-0006-0000-0400-000003000000}">
      <text>
        <r>
          <rPr>
            <b/>
            <sz val="14"/>
            <color indexed="81"/>
            <rFont val="MS P ゴシック"/>
            <family val="3"/>
            <charset val="128"/>
          </rPr>
          <t>記入不要</t>
        </r>
      </text>
    </comment>
    <comment ref="AV21" authorId="0" shapeId="0" xr:uid="{00000000-0006-0000-0400-00000400000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0" shapeId="0" xr:uid="{00000000-0006-0000-0400-000005000000}">
      <text>
        <r>
          <rPr>
            <b/>
            <sz val="9"/>
            <color indexed="81"/>
            <rFont val="MS P ゴシック"/>
            <family val="3"/>
            <charset val="128"/>
          </rPr>
          <t xml:space="preserve">「慰労金の区分・人数」：
</t>
        </r>
        <r>
          <rPr>
            <sz val="9"/>
            <color indexed="10"/>
            <rFont val="MS P ゴシック"/>
            <family val="3"/>
            <charset val="128"/>
          </rPr>
          <t>様式３（介護慰労金受給職員表）の記入情報（事業所番号別、慰労金の額別の人数）と一致するようにして下さい。</t>
        </r>
      </text>
    </comment>
    <comment ref="AV25" authorId="0" shapeId="0" xr:uid="{00000000-0006-0000-0400-000006000000}">
      <text>
        <r>
          <rPr>
            <b/>
            <sz val="9"/>
            <color indexed="81"/>
            <rFont val="MS P ゴシック"/>
            <family val="3"/>
            <charset val="128"/>
          </rPr>
          <t xml:space="preserve">「補助上限額」：
</t>
        </r>
        <r>
          <rPr>
            <sz val="9"/>
            <color indexed="81"/>
            <rFont val="MS P ゴシック"/>
            <family val="3"/>
            <charset val="128"/>
          </rPr>
          <t xml:space="preserve">提供サービス及び定員をもとに自動算出されます。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
年度合計額が補助上限額を超過する場合、上欄に「補助上限額を超過しています」と表示されます。所要額を見直して下さい。</t>
        </r>
      </text>
    </comment>
    <comment ref="AV33" authorId="0" shapeId="0" xr:uid="{00000000-0006-0000-0400-00000700000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39" authorId="0" shapeId="0" xr:uid="{00000000-0006-0000-0400-000008000000}">
      <text>
        <r>
          <rPr>
            <b/>
            <sz val="9"/>
            <color indexed="81"/>
            <rFont val="MS P ゴシック"/>
            <family val="3"/>
            <charset val="128"/>
          </rPr>
          <t xml:space="preserve">「申請額③」：
</t>
        </r>
        <r>
          <rPr>
            <sz val="9"/>
            <color indexed="81"/>
            <rFont val="MS P ゴシック"/>
            <family val="3"/>
            <charset val="128"/>
          </rPr>
          <t>本事業は補助単価が百円単位のため、本事業分では千円未満切り捨ての端数処理を行いません。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4" authorId="0" shapeId="0" xr:uid="{00000000-0006-0000-0500-000001000000}">
      <text>
        <r>
          <rPr>
            <b/>
            <sz val="9"/>
            <color indexed="10"/>
            <rFont val="MS P ゴシック"/>
            <family val="3"/>
            <charset val="128"/>
          </rPr>
          <t>Ｏ列とＳ列は必要な情報が入力されると、自動で入力されます。
（申請書からコピーする場合はＢ～Ｎ列、Ｐ～Ｒ列に分けて貼り付けて下さい）</t>
        </r>
      </text>
    </comment>
    <comment ref="S5" authorId="0" shapeId="0" xr:uid="{00000000-0006-0000-0500-000002000000}">
      <text>
        <r>
          <rPr>
            <b/>
            <sz val="9"/>
            <color indexed="81"/>
            <rFont val="MS P ゴシック"/>
            <family val="3"/>
            <charset val="128"/>
          </rPr>
          <t>「氏名(漢字)」「氏名（カナ）」「生年月日」のいずれかに重複する職員がいると「</t>
        </r>
        <r>
          <rPr>
            <b/>
            <sz val="9"/>
            <color indexed="10"/>
            <rFont val="MS P ゴシック"/>
            <family val="3"/>
            <charset val="128"/>
          </rPr>
          <t>！</t>
        </r>
        <r>
          <rPr>
            <b/>
            <sz val="9"/>
            <color indexed="81"/>
            <rFont val="MS P ゴシック"/>
            <family val="3"/>
            <charset val="128"/>
          </rPr>
          <t>」が表示されますので、同一職員でないことを確認した場合、「</t>
        </r>
        <r>
          <rPr>
            <b/>
            <sz val="9"/>
            <color indexed="10"/>
            <rFont val="MS P ゴシック"/>
            <family val="3"/>
            <charset val="128"/>
          </rPr>
          <t>可</t>
        </r>
        <r>
          <rPr>
            <b/>
            <sz val="9"/>
            <color indexed="81"/>
            <rFont val="MS P ゴシック"/>
            <family val="3"/>
            <charset val="128"/>
          </rPr>
          <t>」を入力して下さい</t>
        </r>
      </text>
    </comment>
    <comment ref="Y5" authorId="1" shapeId="0" xr:uid="{00000000-0006-0000-0500-000003000000}">
      <text>
        <r>
          <rPr>
            <b/>
            <sz val="9"/>
            <color indexed="81"/>
            <rFont val="MS P ゴシック"/>
            <family val="3"/>
            <charset val="128"/>
          </rPr>
          <t xml:space="preserve">「介護慰労金受給職員表」（全体）：
</t>
        </r>
        <r>
          <rPr>
            <sz val="9"/>
            <color indexed="10"/>
            <rFont val="MS P ゴシック"/>
            <family val="3"/>
            <charset val="128"/>
          </rPr>
          <t>本表は法人単位で作成して下さい</t>
        </r>
        <r>
          <rPr>
            <sz val="9"/>
            <color indexed="81"/>
            <rFont val="MS P ゴシック"/>
            <family val="3"/>
            <charset val="128"/>
          </rPr>
          <t>。
法人一括申請を行わずに事業所ごとに申請する場合も同様の取扱いとします。（本表の記載内容は、同一法人であれば同一となります。）</t>
        </r>
      </text>
    </comment>
    <comment ref="Y6" authorId="1" shapeId="0" xr:uid="{00000000-0006-0000-0500-000004000000}">
      <text>
        <r>
          <rPr>
            <b/>
            <sz val="9"/>
            <color indexed="81"/>
            <rFont val="MS P ゴシック"/>
            <family val="3"/>
            <charset val="128"/>
          </rPr>
          <t xml:space="preserve">「氏名（漢字、カナ）」：
</t>
        </r>
        <r>
          <rPr>
            <sz val="9"/>
            <color indexed="81"/>
            <rFont val="MS P ゴシック"/>
            <family val="3"/>
            <charset val="128"/>
          </rPr>
          <t>姓と名の間はスペースを</t>
        </r>
        <r>
          <rPr>
            <sz val="9"/>
            <color indexed="10"/>
            <rFont val="MS P ゴシック"/>
            <family val="3"/>
            <charset val="128"/>
          </rPr>
          <t>空けないで</t>
        </r>
        <r>
          <rPr>
            <sz val="9"/>
            <color indexed="81"/>
            <rFont val="MS P ゴシック"/>
            <family val="3"/>
            <charset val="128"/>
          </rPr>
          <t>下さい。</t>
        </r>
      </text>
    </comment>
    <comment ref="Y8" authorId="1" shapeId="0" xr:uid="{00000000-0006-0000-0500-000005000000}">
      <text>
        <r>
          <rPr>
            <b/>
            <sz val="9"/>
            <color indexed="81"/>
            <rFont val="MS P ゴシック"/>
            <family val="3"/>
            <charset val="128"/>
          </rPr>
          <t xml:space="preserve">「主たる勤務先」：
</t>
        </r>
        <r>
          <rPr>
            <sz val="9"/>
            <color indexed="81"/>
            <rFont val="MS P ゴシック"/>
            <family val="3"/>
            <charset val="128"/>
          </rPr>
          <t>慰労金は、本欄に記入された事業所に振り込まれ、当該事業所から支給されます。</t>
        </r>
      </text>
    </comment>
    <comment ref="Y12" authorId="1" shapeId="0" xr:uid="{00000000-0006-0000-0500-000006000000}">
      <text>
        <r>
          <rPr>
            <b/>
            <sz val="9"/>
            <color indexed="81"/>
            <rFont val="MS P ゴシック"/>
            <family val="3"/>
            <charset val="128"/>
          </rPr>
          <t xml:space="preserve">「分類（施設区分、対応区分）」、「慰労金の額」：
</t>
        </r>
        <r>
          <rPr>
            <sz val="9"/>
            <color indexed="81"/>
            <rFont val="MS P ゴシック"/>
            <family val="3"/>
            <charset val="128"/>
          </rPr>
          <t>分類欄は各事業所において入力（プルダウンから選択）して下さい。
選択結果に応じて、当該職員の慰労金の額が自動算出されます。</t>
        </r>
      </text>
    </comment>
    <comment ref="Y15" authorId="1" shapeId="0" xr:uid="{00000000-0006-0000-0500-000007000000}">
      <text>
        <r>
          <rPr>
            <b/>
            <sz val="9"/>
            <color indexed="81"/>
            <rFont val="MS P ゴシック"/>
            <family val="3"/>
            <charset val="128"/>
          </rPr>
          <t xml:space="preserve">「確認事項」：
</t>
        </r>
        <r>
          <rPr>
            <sz val="9"/>
            <color indexed="81"/>
            <rFont val="MS P ゴシック"/>
            <family val="3"/>
            <charset val="128"/>
          </rPr>
          <t>慰労金の受給は、医療機関や障害施設等に勤務する者への慰労金を含めて、</t>
        </r>
        <r>
          <rPr>
            <sz val="9"/>
            <color indexed="10"/>
            <rFont val="MS P ゴシック"/>
            <family val="3"/>
            <charset val="128"/>
          </rPr>
          <t>１人につき１回限り</t>
        </r>
        <r>
          <rPr>
            <sz val="9"/>
            <color indexed="81"/>
            <rFont val="MS P ゴシック"/>
            <family val="3"/>
            <charset val="128"/>
          </rPr>
          <t xml:space="preserve">受給できます。二重申請を防ぐため、法人本部において本欄の確認をお願いします。
</t>
        </r>
        <r>
          <rPr>
            <b/>
            <sz val="9"/>
            <color indexed="81"/>
            <rFont val="MS P ゴシック"/>
            <family val="3"/>
            <charset val="128"/>
          </rPr>
          <t>「委任状の有無」：</t>
        </r>
        <r>
          <rPr>
            <sz val="9"/>
            <color indexed="81"/>
            <rFont val="MS P ゴシック"/>
            <family val="3"/>
            <charset val="128"/>
          </rPr>
          <t xml:space="preserve">
事業所を通じて慰労金を受給する場合には、当該職員は、当該法人に対して代理受領委任状の提出が必要です。委任状を取得した上で「あり」を選択して下さい。「なし」の場合は給付されません。
</t>
        </r>
        <r>
          <rPr>
            <b/>
            <sz val="9"/>
            <color indexed="81"/>
            <rFont val="MS P ゴシック"/>
            <family val="3"/>
            <charset val="128"/>
          </rPr>
          <t>「他法人での慰労金の申請の有無」：</t>
        </r>
        <r>
          <rPr>
            <sz val="9"/>
            <color indexed="81"/>
            <rFont val="MS P ゴシック"/>
            <family val="3"/>
            <charset val="128"/>
          </rPr>
          <t xml:space="preserve">
職員への聞き取りや委任状の内容を踏まえ、他の法人で慰労金の申請がなことを確認した上で、「なし」を選択して下さい。「あり」の場合は給付されません。
</t>
        </r>
        <r>
          <rPr>
            <b/>
            <sz val="9"/>
            <color indexed="81"/>
            <rFont val="MS P ゴシック"/>
            <family val="3"/>
            <charset val="128"/>
          </rPr>
          <t>「重複申請者確認用」：</t>
        </r>
        <r>
          <rPr>
            <sz val="9"/>
            <color indexed="81"/>
            <rFont val="MS P ゴシック"/>
            <family val="3"/>
            <charset val="128"/>
          </rPr>
          <t xml:space="preserve">
氏名(漢字､カナ)及び生年月日が同一の職員が複数いる場合には、本欄に「可」が表示されません。氏名(漢字、カナ)及び生年月日が同一である職員について、別人であることが確認出来た場合には、法人本部において、プルダウンから「可」を選択して下さい。</t>
        </r>
      </text>
    </comment>
    <comment ref="Y32" authorId="1" shapeId="0" xr:uid="{00000000-0006-0000-0500-000008000000}">
      <text>
        <r>
          <rPr>
            <b/>
            <sz val="9"/>
            <color indexed="81"/>
            <rFont val="MS P ゴシック"/>
            <family val="3"/>
            <charset val="128"/>
          </rPr>
          <t xml:space="preserve">「支払実績」：
</t>
        </r>
        <r>
          <rPr>
            <sz val="9"/>
            <color indexed="81"/>
            <rFont val="MS P ゴシック"/>
            <family val="3"/>
            <charset val="128"/>
          </rPr>
          <t>事業所が職員に対して、</t>
        </r>
        <r>
          <rPr>
            <sz val="9"/>
            <color indexed="10"/>
            <rFont val="MS P ゴシック"/>
            <family val="3"/>
            <charset val="128"/>
          </rPr>
          <t>実際に慰労金を支給した日付及び支払金額を記入して下さい</t>
        </r>
        <r>
          <rPr>
            <sz val="9"/>
            <color indexed="81"/>
            <rFont val="MS P ゴシック"/>
            <family val="3"/>
            <charset val="128"/>
          </rPr>
          <t>。
なお、各事業所が職員に支給したことを証明する資料（入金記録等）は、都道府県から求めがあった場合に速やかに提出できるよう、各事業所に適切に保管して下さい。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00000000-0006-0000-0600-000001000000}">
      <text>
        <r>
          <rPr>
            <b/>
            <sz val="14"/>
            <color indexed="81"/>
            <rFont val="MS P ゴシック"/>
            <family val="3"/>
            <charset val="128"/>
          </rPr>
          <t>ゆうちょ銀行</t>
        </r>
        <r>
          <rPr>
            <b/>
            <sz val="14"/>
            <color indexed="10"/>
            <rFont val="MS P ゴシック"/>
            <family val="3"/>
            <charset val="128"/>
          </rPr>
          <t>以外</t>
        </r>
        <r>
          <rPr>
            <b/>
            <sz val="14"/>
            <color indexed="81"/>
            <rFont val="MS P ゴシック"/>
            <family val="3"/>
            <charset val="128"/>
          </rPr>
          <t>はこちら</t>
        </r>
      </text>
    </comment>
    <comment ref="AO2" authorId="0" shapeId="0" xr:uid="{00000000-0006-0000-0600-000002000000}">
      <text>
        <r>
          <rPr>
            <b/>
            <sz val="14"/>
            <color indexed="81"/>
            <rFont val="MS P ゴシック"/>
            <family val="3"/>
            <charset val="128"/>
          </rPr>
          <t>ゆうちょ銀行はこちら</t>
        </r>
      </text>
    </comment>
    <comment ref="AQ3" authorId="0" shapeId="0" xr:uid="{00000000-0006-0000-0600-000003000000}">
      <text>
        <r>
          <rPr>
            <sz val="9"/>
            <color indexed="81"/>
            <rFont val="MS P ゴシック"/>
            <family val="3"/>
            <charset val="128"/>
          </rPr>
          <t>自動入力されます</t>
        </r>
      </text>
    </comment>
  </commentList>
</comments>
</file>

<file path=xl/sharedStrings.xml><?xml version="1.0" encoding="utf-8"?>
<sst xmlns="http://schemas.openxmlformats.org/spreadsheetml/2006/main" count="445" uniqueCount="290">
  <si>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</si>
  <si>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</si>
  <si>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</si>
  <si>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</si>
  <si>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</si>
  <si>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</si>
  <si>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</si>
  <si>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</si>
  <si>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</si>
  <si>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</si>
  <si>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</si>
  <si>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</si>
  <si>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</si>
  <si>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</si>
  <si>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</si>
  <si>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</si>
  <si>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</si>
  <si>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</si>
  <si>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</si>
  <si>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</si>
  <si>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</si>
  <si>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</si>
  <si>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</si>
  <si>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</si>
  <si>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</si>
  <si>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</si>
  <si>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</si>
  <si>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</si>
  <si>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</si>
  <si>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</si>
  <si>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</si>
  <si>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</si>
  <si>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</si>
  <si>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</si>
  <si>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</si>
  <si>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</si>
  <si>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</si>
  <si>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</si>
  <si>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</si>
  <si>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</si>
  <si>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</si>
  <si>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</si>
  <si>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</si>
  <si>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</si>
  <si>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人</t>
    <rPh sb="0" eb="1">
      <t>ニン</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</si>
  <si>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</si>
  <si>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</si>
  <si>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</si>
  <si>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合計</t>
    <rPh sb="0" eb="2">
      <t>ゴウケイ</t>
    </rPh>
    <phoneticPr fontId="3"/>
  </si>
  <si>
    <t>居宅療養管理指導事業所</t>
    <rPh sb="8" eb="11">
      <t>ジギョウショ</t>
    </rPh>
    <phoneticPr fontId="3"/>
  </si>
  <si>
    <t>　　令和</t>
    <rPh sb="2" eb="4">
      <t>レイワ</t>
    </rPh>
    <phoneticPr fontId="3"/>
  </si>
  <si>
    <t>※本シートは絶対に編集しないこと。</t>
    <rPh sb="1" eb="2">
      <t>ホン</t>
    </rPh>
    <rPh sb="6" eb="8">
      <t>ゼッタイ</t>
    </rPh>
    <rPh sb="9" eb="11">
      <t>ヘンシュウ</t>
    </rPh>
    <phoneticPr fontId="3"/>
  </si>
  <si>
    <t>事業所番号</t>
    <rPh sb="0" eb="3">
      <t>ジギョウショ</t>
    </rPh>
    <rPh sb="3" eb="5">
      <t>バンゴウ</t>
    </rPh>
    <phoneticPr fontId="3"/>
  </si>
  <si>
    <t>１．介護慰労金事業</t>
    <rPh sb="2" eb="4">
      <t>カイゴ</t>
    </rPh>
    <rPh sb="4" eb="7">
      <t>イロウキン</t>
    </rPh>
    <rPh sb="7" eb="9">
      <t>ジギョウ</t>
    </rPh>
    <phoneticPr fontId="3"/>
  </si>
  <si>
    <r>
      <t xml:space="preserve"> 介護慰労金事業　→　</t>
    </r>
    <r>
      <rPr>
        <sz val="8"/>
        <rFont val="ＭＳ Ｐ明朝"/>
        <family val="1"/>
        <charset val="128"/>
      </rPr>
      <t>1を記載</t>
    </r>
    <rPh sb="1" eb="3">
      <t>カイゴ</t>
    </rPh>
    <rPh sb="3" eb="6">
      <t>イロウキン</t>
    </rPh>
    <rPh sb="6" eb="8">
      <t>ジギョウ</t>
    </rPh>
    <rPh sb="13" eb="15">
      <t>キサイ</t>
    </rPh>
    <phoneticPr fontId="3"/>
  </si>
  <si>
    <t>人</t>
    <rPh sb="0" eb="1">
      <t>ニン</t>
    </rPh>
    <phoneticPr fontId="3"/>
  </si>
  <si>
    <t>円</t>
    <rPh sb="0" eb="1">
      <t>エン</t>
    </rPh>
    <phoneticPr fontId="3"/>
  </si>
  <si>
    <t>対象利用者数</t>
    <rPh sb="0" eb="2">
      <t>タイショウ</t>
    </rPh>
    <rPh sb="2" eb="5">
      <t>リヨウシャ</t>
    </rPh>
    <rPh sb="5" eb="6">
      <t>スウ</t>
    </rPh>
    <phoneticPr fontId="3"/>
  </si>
  <si>
    <t>主たる勤務先</t>
    <rPh sb="0" eb="1">
      <t>シュ</t>
    </rPh>
    <rPh sb="3" eb="6">
      <t>キンムサキ</t>
    </rPh>
    <phoneticPr fontId="3"/>
  </si>
  <si>
    <t>本人の住所</t>
    <rPh sb="0" eb="2">
      <t>ホンニン</t>
    </rPh>
    <rPh sb="3" eb="5">
      <t>ジュウショ</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</si>
  <si>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</si>
  <si>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</si>
  <si>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</si>
  <si>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</si>
  <si>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</si>
  <si>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</si>
  <si>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</si>
  <si>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</si>
  <si>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</si>
  <si>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</si>
  <si>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</si>
  <si>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</si>
  <si>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</si>
  <si>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</si>
  <si>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</si>
  <si>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</si>
  <si>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/定員</t>
    <rPh sb="1" eb="3">
      <t>テイイン</t>
    </rPh>
    <phoneticPr fontId="1"/>
  </si>
  <si>
    <t>（１）①　</t>
  </si>
  <si>
    <t>-</t>
  </si>
  <si>
    <t>共通</t>
    <rPh sb="0" eb="2">
      <t>キョウツウ</t>
    </rPh>
    <phoneticPr fontId="3"/>
  </si>
  <si>
    <t>（２）②</t>
    <phoneticPr fontId="3"/>
  </si>
  <si>
    <t>2．感染症対策を徹底した上での介護サービス提供支援事業</t>
    <rPh sb="2" eb="5">
      <t>カンセンショウ</t>
    </rPh>
    <rPh sb="5" eb="7">
      <t>タイサク</t>
    </rPh>
    <rPh sb="8" eb="10">
      <t>テッテイ</t>
    </rPh>
    <rPh sb="12" eb="13">
      <t>ウエ</t>
    </rPh>
    <rPh sb="15" eb="17">
      <t>カイゴ</t>
    </rPh>
    <rPh sb="21" eb="23">
      <t>テイキョウ</t>
    </rPh>
    <rPh sb="23" eb="25">
      <t>シエン</t>
    </rPh>
    <rPh sb="25" eb="27">
      <t>ジギョウ</t>
    </rPh>
    <phoneticPr fontId="3"/>
  </si>
  <si>
    <r>
      <t xml:space="preserve">  感染対策費用助成事業　</t>
    </r>
    <r>
      <rPr>
        <sz val="8"/>
        <rFont val="ＭＳ Ｐ明朝"/>
        <family val="1"/>
        <charset val="128"/>
      </rPr>
      <t>→ 2を記載</t>
    </r>
    <rPh sb="17" eb="19">
      <t>キサイ</t>
    </rPh>
    <phoneticPr fontId="3"/>
  </si>
  <si>
    <t>3．在宅サービス事業所による利用者への再開支援への助成事業</t>
    <rPh sb="2" eb="4">
      <t>ザイタク</t>
    </rPh>
    <rPh sb="8" eb="11">
      <t>ジギョウショ</t>
    </rPh>
    <rPh sb="14" eb="17">
      <t>リヨウシャ</t>
    </rPh>
    <rPh sb="19" eb="21">
      <t>サイカイ</t>
    </rPh>
    <rPh sb="21" eb="23">
      <t>シエン</t>
    </rPh>
    <rPh sb="25" eb="27">
      <t>ジョセイ</t>
    </rPh>
    <rPh sb="27" eb="29">
      <t>ジギョウ</t>
    </rPh>
    <phoneticPr fontId="3"/>
  </si>
  <si>
    <t>4．在宅サービス事業所における環境整備への助成事業</t>
    <rPh sb="2" eb="4">
      <t>ザイタク</t>
    </rPh>
    <rPh sb="8" eb="11">
      <t>ジギョウショ</t>
    </rPh>
    <rPh sb="15" eb="17">
      <t>カンキョウ</t>
    </rPh>
    <rPh sb="17" eb="19">
      <t>セイビ</t>
    </rPh>
    <rPh sb="21" eb="23">
      <t>ジョセイ</t>
    </rPh>
    <rPh sb="23" eb="25">
      <t>ジギョウ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</si>
  <si>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</si>
  <si>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</si>
  <si>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単価</t>
    <rPh sb="0" eb="2">
      <t>タンカ</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</si>
  <si>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</si>
  <si>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</si>
  <si>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</si>
  <si>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</si>
  <si>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</si>
  <si>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</si>
  <si>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</si>
  <si>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</si>
  <si>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</si>
  <si>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</si>
  <si>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</si>
  <si>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</si>
  <si>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</si>
  <si>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</si>
  <si>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</si>
  <si>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</si>
  <si>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</si>
  <si>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</si>
  <si>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</si>
  <si>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</si>
  <si>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</si>
  <si>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</si>
  <si>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</si>
  <si>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</si>
  <si>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</si>
  <si>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</si>
  <si>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</si>
  <si>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</si>
  <si>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</si>
  <si>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</si>
  <si>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</si>
  <si>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</si>
  <si>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</si>
  <si>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</si>
  <si>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</si>
  <si>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口座情報</t>
    <rPh sb="0" eb="2">
      <t>コウザ</t>
    </rPh>
    <rPh sb="2" eb="4">
      <t>ジョウホウ</t>
    </rPh>
    <phoneticPr fontId="3"/>
  </si>
  <si>
    <t>【感染拡大防止対策や介護サービスの提供体制の確保のための経費】</t>
    <rPh sb="1" eb="3">
      <t>カンセン</t>
    </rPh>
    <rPh sb="3" eb="5">
      <t>カクダイ</t>
    </rPh>
    <rPh sb="5" eb="7">
      <t>ボウシ</t>
    </rPh>
    <rPh sb="7" eb="9">
      <t>タイサク</t>
    </rPh>
    <rPh sb="10" eb="12">
      <t>カイゴ</t>
    </rPh>
    <rPh sb="17" eb="19">
      <t>テイキョウ</t>
    </rPh>
    <rPh sb="19" eb="21">
      <t>タイセイ</t>
    </rPh>
    <rPh sb="22" eb="24">
      <t>カクホ</t>
    </rPh>
    <rPh sb="28" eb="30">
      <t>ケイヒ</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</si>
  <si>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</si>
  <si>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</si>
  <si>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</si>
  <si>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</si>
  <si>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</si>
  <si>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</si>
  <si>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</si>
  <si>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</si>
  <si>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</si>
  <si>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</si>
  <si>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</si>
  <si>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t>申請額</t>
    <rPh sb="0" eb="3">
      <t>シンセイガク</t>
    </rPh>
    <phoneticPr fontId="3"/>
  </si>
  <si>
    <t>補助上限額</t>
    <rPh sb="0" eb="2">
      <t>ホジョ</t>
    </rPh>
    <rPh sb="2" eb="5">
      <t>ジョウゲンガク</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</si>
  <si>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</si>
  <si>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</si>
  <si>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</si>
  <si>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　本表は法人単位でまとめて記載すること。</t>
    <rPh sb="2" eb="4">
      <t>ホンピョウ</t>
    </rPh>
    <rPh sb="5" eb="7">
      <t>ホウジン</t>
    </rPh>
    <rPh sb="7" eb="9">
      <t>タンイ</t>
    </rPh>
    <rPh sb="14" eb="16">
      <t>キサイ</t>
    </rPh>
    <phoneticPr fontId="3"/>
  </si>
  <si>
    <t>No.</t>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</si>
  <si>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</si>
  <si>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</si>
  <si>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</si>
  <si>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</si>
  <si>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（様式３）介護慰労金受給職員表（法人単位）</t>
    <rPh sb="1" eb="3">
      <t>ヨウシキ</t>
    </rPh>
    <rPh sb="5" eb="7">
      <t>カイゴ</t>
    </rPh>
    <rPh sb="7" eb="10">
      <t>イロウキン</t>
    </rPh>
    <rPh sb="10" eb="12">
      <t>ジュキュウ</t>
    </rPh>
    <rPh sb="12" eb="14">
      <t>ショクイン</t>
    </rPh>
    <rPh sb="14" eb="15">
      <t>ヒョウ</t>
    </rPh>
    <rPh sb="16" eb="18">
      <t>ホウジン</t>
    </rPh>
    <rPh sb="18" eb="20">
      <t>タンイ</t>
    </rPh>
    <phoneticPr fontId="3"/>
  </si>
  <si>
    <t>電話番号</t>
    <rPh sb="0" eb="2">
      <t>デンワ</t>
    </rPh>
    <rPh sb="2" eb="4">
      <t>バンゴウ</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</si>
  <si>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</si>
  <si>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</si>
  <si>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</si>
  <si>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</si>
  <si>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</si>
  <si>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</si>
  <si>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本Excelを管内の介護サービス事業者に配布</t>
    <rPh sb="0" eb="1">
      <t>ホン</t>
    </rPh>
    <rPh sb="7" eb="9">
      <t>カンナイ</t>
    </rPh>
    <rPh sb="10" eb="12">
      <t>カイゴ</t>
    </rPh>
    <rPh sb="16" eb="19">
      <t>ジギョウシャ</t>
    </rPh>
    <rPh sb="20" eb="22">
      <t>ハイフ</t>
    </rPh>
    <phoneticPr fontId="3"/>
  </si>
  <si>
    <t>支払実績</t>
    <rPh sb="0" eb="2">
      <t>シハライ</t>
    </rPh>
    <rPh sb="2" eb="4">
      <t>ジッセキ</t>
    </rPh>
    <phoneticPr fontId="3"/>
  </si>
  <si>
    <t>他法人での慰労金の申請の有無</t>
    <rPh sb="0" eb="3">
      <t>タホウジン</t>
    </rPh>
    <rPh sb="5" eb="8">
      <t>イロウキン</t>
    </rPh>
    <rPh sb="9" eb="11">
      <t>シンセイ</t>
    </rPh>
    <rPh sb="12" eb="14">
      <t>ウム</t>
    </rPh>
    <phoneticPr fontId="3"/>
  </si>
  <si>
    <t>委任状の有無</t>
    <rPh sb="0" eb="3">
      <t>イニンジョウ</t>
    </rPh>
    <rPh sb="4" eb="6">
      <t>ウム</t>
    </rPh>
    <phoneticPr fontId="3"/>
  </si>
  <si>
    <t>確認事項</t>
    <rPh sb="0" eb="2">
      <t>カクニン</t>
    </rPh>
    <rPh sb="2" eb="4">
      <t>ジコウ</t>
    </rPh>
    <phoneticPr fontId="3"/>
  </si>
  <si>
    <t>生年月日
（西暦）</t>
    <rPh sb="0" eb="2">
      <t>セイネン</t>
    </rPh>
    <rPh sb="2" eb="4">
      <t>ガッピ</t>
    </rPh>
    <rPh sb="6" eb="8">
      <t>セイレキ</t>
    </rPh>
    <phoneticPr fontId="3"/>
  </si>
  <si>
    <t>支払金額
（円）</t>
    <rPh sb="0" eb="2">
      <t>シハライ</t>
    </rPh>
    <rPh sb="2" eb="4">
      <t>キンガク</t>
    </rPh>
    <rPh sb="6" eb="7">
      <t>エン</t>
    </rPh>
    <phoneticPr fontId="3"/>
  </si>
  <si>
    <t>支払年月日
(西暦)</t>
    <rPh sb="0" eb="2">
      <t>シハライ</t>
    </rPh>
    <rPh sb="2" eb="5">
      <t>ネンガッピ</t>
    </rPh>
    <rPh sb="7" eb="9">
      <t>セイレキ</t>
    </rPh>
    <phoneticPr fontId="3"/>
  </si>
  <si>
    <t>業務委託による
従事者</t>
    <rPh sb="0" eb="2">
      <t>ギョウム</t>
    </rPh>
    <rPh sb="2" eb="4">
      <t>イタク</t>
    </rPh>
    <rPh sb="8" eb="11">
      <t>ジュウジシャ</t>
    </rPh>
    <phoneticPr fontId="3"/>
  </si>
  <si>
    <r>
      <t>千円</t>
    </r>
    <r>
      <rPr>
        <sz val="6"/>
        <rFont val="ＭＳ Ｐ明朝"/>
        <family val="1"/>
        <charset val="128"/>
      </rPr>
      <t>（千円未満切り捨て）</t>
    </r>
    <rPh sb="0" eb="2">
      <t>センエン</t>
    </rPh>
    <rPh sb="7" eb="8">
      <t>キ</t>
    </rPh>
    <rPh sb="9" eb="10">
      <t>ス</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</si>
  <si>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</si>
  <si>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他の施設等との期間通算がある場合その施設名</t>
    <rPh sb="14" eb="16">
      <t>バアイ</t>
    </rPh>
    <rPh sb="18" eb="21">
      <t>シセツメイ</t>
    </rPh>
    <phoneticPr fontId="3"/>
  </si>
  <si>
    <t>　</t>
    <phoneticPr fontId="3"/>
  </si>
  <si>
    <t>（注）行が不足する場合には、「本申請書の使い方」に従って、行を追加すること。列の挿入は絶対に行わないこと。</t>
    <rPh sb="1" eb="2">
      <t>チュウ</t>
    </rPh>
    <rPh sb="15" eb="16">
      <t>ホン</t>
    </rPh>
    <rPh sb="16" eb="19">
      <t>シンセイショ</t>
    </rPh>
    <rPh sb="20" eb="21">
      <t>ツカ</t>
    </rPh>
    <rPh sb="22" eb="23">
      <t>カタ</t>
    </rPh>
    <rPh sb="25" eb="26">
      <t>シタガ</t>
    </rPh>
    <phoneticPr fontId="3"/>
  </si>
  <si>
    <t>（注）２．及び４．の事業の申請額（今回申請分）は、補助上限額と所要額を比較していずれか低い方の額が入力される。</t>
    <rPh sb="1" eb="2">
      <t>チュウ</t>
    </rPh>
    <rPh sb="5" eb="6">
      <t>オヨ</t>
    </rPh>
    <rPh sb="10" eb="12">
      <t>ジギョウ</t>
    </rPh>
    <rPh sb="13" eb="16">
      <t>シンセイガク</t>
    </rPh>
    <rPh sb="17" eb="19">
      <t>コンカイ</t>
    </rPh>
    <rPh sb="19" eb="22">
      <t>シンセイブン</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</si>
  <si>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住所</t>
    <rPh sb="0" eb="2">
      <t>ジュウショ</t>
    </rPh>
    <phoneticPr fontId="3"/>
  </si>
  <si>
    <t>千円</t>
    <rPh sb="0" eb="2">
      <t>センエン</t>
    </rPh>
    <phoneticPr fontId="3"/>
  </si>
  <si>
    <t>（内訳）</t>
    <rPh sb="1" eb="3">
      <t>ウチワケ</t>
    </rPh>
    <phoneticPr fontId="3"/>
  </si>
  <si>
    <t>1．介護慰労金事業</t>
    <rPh sb="2" eb="4">
      <t>カイゴ</t>
    </rPh>
    <rPh sb="4" eb="7">
      <t>イロウキン</t>
    </rPh>
    <rPh sb="7" eb="9">
      <t>ジギョウ</t>
    </rPh>
    <phoneticPr fontId="3"/>
  </si>
  <si>
    <t>３　介護慰労金受給職員表（法人単位）（様式３）</t>
    <rPh sb="2" eb="4">
      <t>カイゴ</t>
    </rPh>
    <rPh sb="4" eb="7">
      <t>イロウキン</t>
    </rPh>
    <rPh sb="7" eb="9">
      <t>ジュキュウ</t>
    </rPh>
    <rPh sb="9" eb="11">
      <t>ショクイン</t>
    </rPh>
    <rPh sb="11" eb="12">
      <t>ヒョウ</t>
    </rPh>
    <rPh sb="13" eb="15">
      <t>ホウジン</t>
    </rPh>
    <rPh sb="15" eb="17">
      <t>タンイ</t>
    </rPh>
    <rPh sb="19" eb="21">
      <t>ヨウシキ</t>
    </rPh>
    <phoneticPr fontId="3"/>
  </si>
  <si>
    <t>（添付書類）</t>
    <rPh sb="1" eb="3">
      <t>テンプ</t>
    </rPh>
    <rPh sb="3" eb="5">
      <t>ショルイ</t>
    </rPh>
    <phoneticPr fontId="3"/>
  </si>
  <si>
    <t>再開環境
整備助成
事業</t>
    <rPh sb="0" eb="2">
      <t>サイカイ</t>
    </rPh>
    <rPh sb="2" eb="4">
      <t>カンキョウ</t>
    </rPh>
    <rPh sb="5" eb="7">
      <t>セイビ</t>
    </rPh>
    <rPh sb="7" eb="9">
      <t>ジョセイ</t>
    </rPh>
    <rPh sb="10" eb="12">
      <t>ジギョウ</t>
    </rPh>
    <phoneticPr fontId="3"/>
  </si>
  <si>
    <t>個別再開
支援助成
事業</t>
    <rPh sb="0" eb="2">
      <t>コベツ</t>
    </rPh>
    <rPh sb="2" eb="4">
      <t>サイカイ</t>
    </rPh>
    <rPh sb="5" eb="7">
      <t>シエン</t>
    </rPh>
    <rPh sb="7" eb="9">
      <t>ジョセイ</t>
    </rPh>
    <rPh sb="10" eb="12">
      <t>ジギョウ</t>
    </rPh>
    <phoneticPr fontId="3"/>
  </si>
  <si>
    <t>感染対策
費用助成
事業</t>
    <rPh sb="0" eb="2">
      <t>カンセン</t>
    </rPh>
    <rPh sb="2" eb="4">
      <t>タイサク</t>
    </rPh>
    <rPh sb="5" eb="7">
      <t>ヒヨウ</t>
    </rPh>
    <rPh sb="7" eb="8">
      <t>スケ</t>
    </rPh>
    <rPh sb="8" eb="9">
      <t>シゲル</t>
    </rPh>
    <rPh sb="10" eb="12">
      <t>ジギョウ</t>
    </rPh>
    <phoneticPr fontId="3"/>
  </si>
  <si>
    <t>介護
慰労金</t>
    <rPh sb="0" eb="2">
      <t>カイゴ</t>
    </rPh>
    <rPh sb="3" eb="6">
      <t>イロウキン</t>
    </rPh>
    <phoneticPr fontId="3"/>
  </si>
  <si>
    <t>岩手県</t>
    <phoneticPr fontId="3"/>
  </si>
  <si>
    <t>秋田県</t>
    <phoneticPr fontId="3"/>
  </si>
  <si>
    <t>栃木県</t>
    <phoneticPr fontId="3"/>
  </si>
  <si>
    <t>群馬県</t>
    <phoneticPr fontId="3"/>
  </si>
  <si>
    <t>東京都</t>
    <phoneticPr fontId="3"/>
  </si>
  <si>
    <t>千葉県</t>
    <phoneticPr fontId="3"/>
  </si>
  <si>
    <t>埼玉県</t>
    <phoneticPr fontId="3"/>
  </si>
  <si>
    <t>神奈川県</t>
    <phoneticPr fontId="3"/>
  </si>
  <si>
    <t>新潟県</t>
    <phoneticPr fontId="3"/>
  </si>
  <si>
    <t>富山県</t>
    <phoneticPr fontId="3"/>
  </si>
  <si>
    <t>石川県</t>
    <phoneticPr fontId="3"/>
  </si>
  <si>
    <t>福井県</t>
    <phoneticPr fontId="3"/>
  </si>
  <si>
    <t>山梨県</t>
    <phoneticPr fontId="3"/>
  </si>
  <si>
    <t>長野県</t>
    <phoneticPr fontId="3"/>
  </si>
  <si>
    <t>茨城県</t>
    <phoneticPr fontId="3"/>
  </si>
  <si>
    <t>福島県</t>
    <phoneticPr fontId="3"/>
  </si>
  <si>
    <t>山形県</t>
    <phoneticPr fontId="3"/>
  </si>
  <si>
    <t>電話による確認</t>
    <rPh sb="0" eb="2">
      <t>デンワ</t>
    </rPh>
    <rPh sb="5" eb="7">
      <t>カクニン</t>
    </rPh>
    <phoneticPr fontId="3"/>
  </si>
  <si>
    <t>訪問による確認</t>
    <rPh sb="0" eb="2">
      <t>ホウモン</t>
    </rPh>
    <rPh sb="5" eb="7">
      <t>カクニン</t>
    </rPh>
    <phoneticPr fontId="3"/>
  </si>
  <si>
    <t>居宅介護支援のみ
右欄に記載</t>
    <rPh sb="0" eb="2">
      <t>キョタク</t>
    </rPh>
    <rPh sb="2" eb="4">
      <t>カイゴ</t>
    </rPh>
    <rPh sb="4" eb="6">
      <t>シエン</t>
    </rPh>
    <rPh sb="9" eb="11">
      <t>ウラン</t>
    </rPh>
    <rPh sb="12" eb="14">
      <t>キサイ</t>
    </rPh>
    <phoneticPr fontId="3"/>
  </si>
  <si>
    <t>電話による確認（看護師等が協力した場合）</t>
    <rPh sb="0" eb="2">
      <t>デンワ</t>
    </rPh>
    <rPh sb="5" eb="7">
      <t>カクニン</t>
    </rPh>
    <rPh sb="8" eb="11">
      <t>カンゴシ</t>
    </rPh>
    <rPh sb="11" eb="12">
      <t>トウ</t>
    </rPh>
    <rPh sb="13" eb="15">
      <t>キョウリョク</t>
    </rPh>
    <rPh sb="17" eb="19">
      <t>バアイ</t>
    </rPh>
    <phoneticPr fontId="3"/>
  </si>
  <si>
    <t>訪問による確認（看護師等が協力した場合）</t>
    <rPh sb="0" eb="2">
      <t>ホウモン</t>
    </rPh>
    <rPh sb="5" eb="7">
      <t>カクニン</t>
    </rPh>
    <rPh sb="8" eb="11">
      <t>カンゴシ</t>
    </rPh>
    <rPh sb="11" eb="12">
      <t>トウ</t>
    </rPh>
    <rPh sb="13" eb="15">
      <t>キョウリョク</t>
    </rPh>
    <rPh sb="17" eb="19">
      <t>バアイ</t>
    </rPh>
    <phoneticPr fontId="3"/>
  </si>
  <si>
    <t>利用者１人あたり単価
　（居宅介護支援以外共通）</t>
    <rPh sb="0" eb="3">
      <t>リヨウシャ</t>
    </rPh>
    <rPh sb="3" eb="5">
      <t>ヒトリ</t>
    </rPh>
    <rPh sb="8" eb="10">
      <t>タンカ</t>
    </rPh>
    <rPh sb="13" eb="15">
      <t>キョタク</t>
    </rPh>
    <rPh sb="15" eb="17">
      <t>カイゴ</t>
    </rPh>
    <rPh sb="17" eb="19">
      <t>シエン</t>
    </rPh>
    <rPh sb="19" eb="21">
      <t>イガイ</t>
    </rPh>
    <rPh sb="21" eb="23">
      <t>キョウツウ</t>
    </rPh>
    <phoneticPr fontId="3"/>
  </si>
  <si>
    <t xml:space="preserve"> 申請法人住所</t>
    <rPh sb="1" eb="3">
      <t>シンセイ</t>
    </rPh>
    <rPh sb="3" eb="5">
      <t>ホウジン</t>
    </rPh>
    <rPh sb="5" eb="7">
      <t>ジュウショ</t>
    </rPh>
    <phoneticPr fontId="3"/>
  </si>
  <si>
    <t>陽性者(濃厚接触者)発生施設</t>
    <phoneticPr fontId="3"/>
  </si>
  <si>
    <t>対象期間の勤務が９日以下</t>
    <phoneticPr fontId="3"/>
  </si>
  <si>
    <t>対象期間に10日以上勤務</t>
  </si>
  <si>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</si>
  <si>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通所系･施設系で1日以上勤務又は訪問系で陽性者等に1日以上対応</t>
    <rPh sb="0" eb="2">
      <t>ツウショ</t>
    </rPh>
    <rPh sb="2" eb="3">
      <t>ケイ</t>
    </rPh>
    <rPh sb="4" eb="6">
      <t>シセツ</t>
    </rPh>
    <rPh sb="6" eb="7">
      <t>ケイ</t>
    </rPh>
    <rPh sb="9" eb="12">
      <t>ニチイジョウ</t>
    </rPh>
    <rPh sb="12" eb="14">
      <t>キンム</t>
    </rPh>
    <rPh sb="14" eb="15">
      <t>マタ</t>
    </rPh>
    <rPh sb="16" eb="18">
      <t>ホウモン</t>
    </rPh>
    <rPh sb="18" eb="19">
      <t>ケイ</t>
    </rPh>
    <rPh sb="20" eb="22">
      <t>ヨウセイ</t>
    </rPh>
    <rPh sb="22" eb="24">
      <t>シャナド</t>
    </rPh>
    <rPh sb="26" eb="29">
      <t>ニチイジョウ</t>
    </rPh>
    <rPh sb="29" eb="31">
      <t>タイオウ</t>
    </rPh>
    <phoneticPr fontId="3"/>
  </si>
  <si>
    <t>対象期間の勤務が9日以下</t>
    <phoneticPr fontId="3"/>
  </si>
  <si>
    <t>氏名
（全角カナ）</t>
    <rPh sb="0" eb="2">
      <t>シメイ</t>
    </rPh>
    <rPh sb="4" eb="6">
      <t>ゼンカク</t>
    </rPh>
    <phoneticPr fontId="3"/>
  </si>
  <si>
    <t>氏名
（漢字）</t>
    <rPh sb="0" eb="2">
      <t>シメイ</t>
    </rPh>
    <rPh sb="4" eb="6">
      <t>カンジ</t>
    </rPh>
    <phoneticPr fontId="3"/>
  </si>
  <si>
    <t>〒</t>
    <phoneticPr fontId="3"/>
  </si>
  <si>
    <t>郵便番号</t>
    <rPh sb="0" eb="2">
      <t>ユウビン</t>
    </rPh>
    <rPh sb="2" eb="4">
      <t>バンゴウ</t>
    </rPh>
    <phoneticPr fontId="3"/>
  </si>
  <si>
    <t>青森県</t>
    <phoneticPr fontId="3"/>
  </si>
  <si>
    <t>宮城県</t>
    <phoneticPr fontId="3"/>
  </si>
  <si>
    <t>沖縄県</t>
    <rPh sb="0" eb="3">
      <t>オキナワケン</t>
    </rPh>
    <phoneticPr fontId="3"/>
  </si>
  <si>
    <t>北海道</t>
    <phoneticPr fontId="3"/>
  </si>
  <si>
    <t>提供サービス</t>
    <rPh sb="0" eb="2">
      <t>テイキョウ</t>
    </rPh>
    <phoneticPr fontId="3"/>
  </si>
  <si>
    <t>サービス種類コード</t>
    <rPh sb="4" eb="6">
      <t>シュルイ</t>
    </rPh>
    <phoneticPr fontId="3"/>
  </si>
  <si>
    <t>【申請内容に関する連絡先】</t>
    <rPh sb="1" eb="3">
      <t>シンセイ</t>
    </rPh>
    <rPh sb="3" eb="5">
      <t>ナイヨウ</t>
    </rPh>
    <rPh sb="6" eb="7">
      <t>カン</t>
    </rPh>
    <rPh sb="9" eb="11">
      <t>レンラク</t>
    </rPh>
    <rPh sb="11" eb="12">
      <t>サキ</t>
    </rPh>
    <phoneticPr fontId="3"/>
  </si>
  <si>
    <t>20万円</t>
    <rPh sb="2" eb="4">
      <t>マンエン</t>
    </rPh>
    <phoneticPr fontId="3"/>
  </si>
  <si>
    <t>人</t>
    <rPh sb="0" eb="1">
      <t>ニン</t>
    </rPh>
    <phoneticPr fontId="3"/>
  </si>
  <si>
    <t>5万円</t>
    <rPh sb="1" eb="3">
      <t>マンエン</t>
    </rPh>
    <phoneticPr fontId="3"/>
  </si>
  <si>
    <t>職員表計</t>
    <rPh sb="0" eb="2">
      <t>ショクイン</t>
    </rPh>
    <rPh sb="2" eb="3">
      <t>ヒョウ</t>
    </rPh>
    <rPh sb="3" eb="4">
      <t>ケイ</t>
    </rPh>
    <phoneticPr fontId="3"/>
  </si>
  <si>
    <t>個表計</t>
    <rPh sb="0" eb="1">
      <t>コ</t>
    </rPh>
    <rPh sb="1" eb="2">
      <t>ヒョウ</t>
    </rPh>
    <rPh sb="2" eb="3">
      <t>ケイ</t>
    </rPh>
    <phoneticPr fontId="3"/>
  </si>
  <si>
    <t>合計</t>
    <rPh sb="0" eb="2">
      <t>ゴウケイ</t>
    </rPh>
    <phoneticPr fontId="3"/>
  </si>
  <si>
    <t>石川県知事</t>
    <rPh sb="0" eb="2">
      <t>イシカワ</t>
    </rPh>
    <rPh sb="2" eb="5">
      <t>ケンチジ</t>
    </rPh>
    <rPh sb="3" eb="5">
      <t>チジ</t>
    </rPh>
    <phoneticPr fontId="3"/>
  </si>
  <si>
    <t>（様式４）事業所口座情報</t>
    <rPh sb="1" eb="3">
      <t>ヨウシキ</t>
    </rPh>
    <rPh sb="5" eb="8">
      <t>ジギョウショ</t>
    </rPh>
    <rPh sb="8" eb="10">
      <t>コウザ</t>
    </rPh>
    <rPh sb="10" eb="12">
      <t>ジョウホウ</t>
    </rPh>
    <phoneticPr fontId="3"/>
  </si>
  <si>
    <t>No</t>
    <phoneticPr fontId="3"/>
  </si>
  <si>
    <t>事業所・施設名</t>
    <rPh sb="0" eb="3">
      <t>ジギョウショ</t>
    </rPh>
    <rPh sb="4" eb="6">
      <t>シセツ</t>
    </rPh>
    <rPh sb="6" eb="7">
      <t>メイ</t>
    </rPh>
    <phoneticPr fontId="3"/>
  </si>
  <si>
    <t>金融機関名</t>
    <rPh sb="0" eb="2">
      <t>キンユウ</t>
    </rPh>
    <rPh sb="2" eb="4">
      <t>キカン</t>
    </rPh>
    <rPh sb="4" eb="5">
      <t>メイ</t>
    </rPh>
    <phoneticPr fontId="3"/>
  </si>
  <si>
    <t>支店名</t>
    <rPh sb="0" eb="3">
      <t>シテンメイ</t>
    </rPh>
    <phoneticPr fontId="3"/>
  </si>
  <si>
    <t>支店コード</t>
    <rPh sb="0" eb="2">
      <t>シテン</t>
    </rPh>
    <phoneticPr fontId="3"/>
  </si>
  <si>
    <t>口座番号（右詰めでお書きください）</t>
    <rPh sb="0" eb="2">
      <t>コウザ</t>
    </rPh>
    <rPh sb="2" eb="4">
      <t>バンゴウ</t>
    </rPh>
    <rPh sb="5" eb="6">
      <t>ミギ</t>
    </rPh>
    <rPh sb="6" eb="7">
      <t>ヅ</t>
    </rPh>
    <rPh sb="10" eb="11">
      <t>カ</t>
    </rPh>
    <phoneticPr fontId="3"/>
  </si>
  <si>
    <t>口座名義（フリガナ）</t>
    <rPh sb="0" eb="2">
      <t>コウザ</t>
    </rPh>
    <rPh sb="2" eb="4">
      <t>メイギ</t>
    </rPh>
    <phoneticPr fontId="3"/>
  </si>
  <si>
    <t>通帳記号
（6桁目がある場合は※欄に記入下さい</t>
    <rPh sb="0" eb="2">
      <t>ツウチョウ</t>
    </rPh>
    <rPh sb="2" eb="4">
      <t>キゴウ</t>
    </rPh>
    <rPh sb="7" eb="8">
      <t>ケタ</t>
    </rPh>
    <rPh sb="8" eb="9">
      <t>メ</t>
    </rPh>
    <rPh sb="12" eb="14">
      <t>バアイ</t>
    </rPh>
    <rPh sb="16" eb="17">
      <t>ラン</t>
    </rPh>
    <rPh sb="18" eb="20">
      <t>キニュウ</t>
    </rPh>
    <rPh sb="20" eb="21">
      <t>クダ</t>
    </rPh>
    <phoneticPr fontId="3"/>
  </si>
  <si>
    <t>申請額
（千円）</t>
    <rPh sb="0" eb="2">
      <t>シンセイ</t>
    </rPh>
    <rPh sb="2" eb="3">
      <t>ガク</t>
    </rPh>
    <rPh sb="5" eb="7">
      <t>センエン</t>
    </rPh>
    <phoneticPr fontId="3"/>
  </si>
  <si>
    <t>口座情報（ゆうちょ銀行を除く）</t>
    <rPh sb="0" eb="2">
      <t>コウザ</t>
    </rPh>
    <rPh sb="2" eb="4">
      <t>ジョウホウ</t>
    </rPh>
    <rPh sb="9" eb="11">
      <t>ギンコウ</t>
    </rPh>
    <rPh sb="12" eb="13">
      <t>ノゾ</t>
    </rPh>
    <phoneticPr fontId="3"/>
  </si>
  <si>
    <t>口座情報（ゆうちょ銀行）</t>
    <rPh sb="0" eb="2">
      <t>コウザ</t>
    </rPh>
    <rPh sb="2" eb="4">
      <t>ジョウホウ</t>
    </rPh>
    <rPh sb="9" eb="11">
      <t>ギンコウ</t>
    </rPh>
    <phoneticPr fontId="3"/>
  </si>
  <si>
    <t>県の作業</t>
    <rPh sb="0" eb="1">
      <t>ケン</t>
    </rPh>
    <rPh sb="2" eb="4">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</si>
  <si>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</si>
  <si>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生活支援ハウス</t>
    <rPh sb="0" eb="4">
      <t>セイカツシエン</t>
    </rPh>
    <phoneticPr fontId="3"/>
  </si>
  <si>
    <t>金融機関コード</t>
    <rPh sb="0" eb="4">
      <t>キンユウキカン</t>
    </rPh>
    <phoneticPr fontId="3"/>
  </si>
  <si>
    <t>重複ﾁｪｯｸ</t>
    <rPh sb="0" eb="2">
      <t>チョウフク</t>
    </rPh>
    <phoneticPr fontId="3"/>
  </si>
  <si>
    <t>氏名</t>
    <rPh sb="0" eb="2">
      <t>シメイ</t>
    </rPh>
    <phoneticPr fontId="3"/>
  </si>
  <si>
    <t>カナ</t>
    <phoneticPr fontId="3"/>
  </si>
  <si>
    <t>生年月日</t>
    <rPh sb="0" eb="2">
      <t>セイネン</t>
    </rPh>
    <rPh sb="2" eb="4">
      <t>ガッピ</t>
    </rPh>
    <phoneticPr fontId="3"/>
  </si>
  <si>
    <t>店番</t>
    <rPh sb="0" eb="2">
      <t>テンバン</t>
    </rPh>
    <phoneticPr fontId="3"/>
  </si>
  <si>
    <t>口座フラグ</t>
    <rPh sb="0" eb="2">
      <t>コウザ</t>
    </rPh>
    <phoneticPr fontId="3"/>
  </si>
  <si>
    <t>口座名義</t>
    <rPh sb="0" eb="2">
      <t>コウザ</t>
    </rPh>
    <rPh sb="2" eb="4">
      <t>メイギ</t>
    </rPh>
    <phoneticPr fontId="3"/>
  </si>
  <si>
    <t>口座番号</t>
    <rPh sb="0" eb="2">
      <t>コウザ</t>
    </rPh>
    <rPh sb="2" eb="4">
      <t>バンゴウ</t>
    </rPh>
    <phoneticPr fontId="3"/>
  </si>
  <si>
    <t>ゆうちょ以外</t>
    <rPh sb="4" eb="6">
      <t>イガイ</t>
    </rPh>
    <phoneticPr fontId="3"/>
  </si>
  <si>
    <t>ゆうちょ</t>
    <phoneticPr fontId="3"/>
  </si>
  <si>
    <t>振込先口座</t>
    <rPh sb="0" eb="3">
      <t>フリコミサキ</t>
    </rPh>
    <rPh sb="3" eb="5">
      <t>コウザ</t>
    </rPh>
    <phoneticPr fontId="3"/>
  </si>
  <si>
    <t>支店名
（通帳記号）</t>
    <rPh sb="0" eb="3">
      <t>シテンメイ</t>
    </rPh>
    <rPh sb="5" eb="7">
      <t>ツウチョウ</t>
    </rPh>
    <rPh sb="7" eb="9">
      <t>キゴウ</t>
    </rPh>
    <phoneticPr fontId="3"/>
  </si>
  <si>
    <t>支店コード
（店番）</t>
    <rPh sb="0" eb="2">
      <t>シテン</t>
    </rPh>
    <rPh sb="7" eb="9">
      <t>ミセバン</t>
    </rPh>
    <phoneticPr fontId="3"/>
  </si>
  <si>
    <t>口座番号</t>
    <rPh sb="0" eb="4">
      <t>コウザバンゴウ</t>
    </rPh>
    <phoneticPr fontId="3"/>
  </si>
  <si>
    <t>口座名義</t>
    <rPh sb="0" eb="4">
      <t>コウザメイギ</t>
    </rPh>
    <phoneticPr fontId="3"/>
  </si>
  <si>
    <t>Excelファイル名を代表となる事業所の事業所番号に変更。</t>
    <phoneticPr fontId="3"/>
  </si>
  <si>
    <t>法人名</t>
    <rPh sb="0" eb="2">
      <t>ホウジン</t>
    </rPh>
    <rPh sb="2" eb="3">
      <t>メイ</t>
    </rPh>
    <phoneticPr fontId="3"/>
  </si>
  <si>
    <t>（法人名）</t>
    <phoneticPr fontId="3"/>
  </si>
  <si>
    <t>（役職・代表者名）</t>
    <phoneticPr fontId="3"/>
  </si>
  <si>
    <t>　　実　績　額　：　</t>
    <rPh sb="2" eb="3">
      <t>ジツ</t>
    </rPh>
    <rPh sb="4" eb="5">
      <t>イサオ</t>
    </rPh>
    <rPh sb="6" eb="7">
      <t>ガク</t>
    </rPh>
    <phoneticPr fontId="3"/>
  </si>
  <si>
    <t>１　事業所・施設別実績報告一覧（様式５及び別添）</t>
    <rPh sb="9" eb="11">
      <t>ジッセキ</t>
    </rPh>
    <rPh sb="11" eb="13">
      <t>ホウコク</t>
    </rPh>
    <rPh sb="16" eb="18">
      <t>ヨウシキ</t>
    </rPh>
    <rPh sb="19" eb="20">
      <t>オヨ</t>
    </rPh>
    <rPh sb="21" eb="23">
      <t>ベッテン</t>
    </rPh>
    <phoneticPr fontId="3"/>
  </si>
  <si>
    <r>
      <t>２　新型コロナウイルス感染症緊急包括支援交付金（介護分）に関する事業</t>
    </r>
    <r>
      <rPr>
        <sz val="11"/>
        <color rgb="FFFF0000"/>
        <rFont val="ＭＳ 明朝"/>
        <family val="1"/>
        <charset val="128"/>
      </rPr>
      <t>実績報告</t>
    </r>
    <r>
      <rPr>
        <sz val="11"/>
        <rFont val="ＭＳ 明朝"/>
        <family val="1"/>
        <charset val="128"/>
      </rPr>
      <t>書</t>
    </r>
    <rPh sb="2" eb="4">
      <t>シンガタ</t>
    </rPh>
    <rPh sb="11" eb="14">
      <t>カンセンショウ</t>
    </rPh>
    <rPh sb="14" eb="16">
      <t>キンキュウ</t>
    </rPh>
    <rPh sb="16" eb="18">
      <t>ホウカツ</t>
    </rPh>
    <rPh sb="18" eb="20">
      <t>シエン</t>
    </rPh>
    <rPh sb="20" eb="23">
      <t>コウフキン</t>
    </rPh>
    <rPh sb="24" eb="26">
      <t>カイゴ</t>
    </rPh>
    <rPh sb="26" eb="27">
      <t>ブン</t>
    </rPh>
    <rPh sb="29" eb="30">
      <t>カン</t>
    </rPh>
    <rPh sb="32" eb="34">
      <t>ジギョウ</t>
    </rPh>
    <rPh sb="34" eb="36">
      <t>ジッセキ</t>
    </rPh>
    <rPh sb="36" eb="38">
      <t>ホウコク</t>
    </rPh>
    <rPh sb="38" eb="39">
      <t>ショ</t>
    </rPh>
    <phoneticPr fontId="3"/>
  </si>
  <si>
    <r>
      <t>（事業所単位）（様式</t>
    </r>
    <r>
      <rPr>
        <sz val="11"/>
        <color rgb="FFFF0000"/>
        <rFont val="ＭＳ 明朝"/>
        <family val="1"/>
        <charset val="128"/>
      </rPr>
      <t>６</t>
    </r>
    <r>
      <rPr>
        <sz val="11"/>
        <rFont val="ＭＳ 明朝"/>
        <family val="1"/>
        <charset val="128"/>
      </rPr>
      <t>）</t>
    </r>
    <rPh sb="8" eb="10">
      <t>ヨウシキ</t>
    </rPh>
    <phoneticPr fontId="3"/>
  </si>
  <si>
    <r>
      <t>令和２年度新型コロナウイルス感染症緊急包括支援交付金（介護分）に係る</t>
    </r>
    <r>
      <rPr>
        <sz val="11"/>
        <color rgb="FFFF0000"/>
        <rFont val="ＭＳ 明朝"/>
        <family val="1"/>
        <charset val="128"/>
      </rPr>
      <t>実績報告</t>
    </r>
    <r>
      <rPr>
        <sz val="11"/>
        <rFont val="ＭＳ 明朝"/>
        <family val="1"/>
        <charset val="128"/>
      </rPr>
      <t>書</t>
    </r>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カイゴ</t>
    </rPh>
    <rPh sb="29" eb="30">
      <t>ブン</t>
    </rPh>
    <rPh sb="32" eb="33">
      <t>カカ</t>
    </rPh>
    <rPh sb="34" eb="39">
      <t>ジッセキホウコクショ</t>
    </rPh>
    <phoneticPr fontId="3"/>
  </si>
  <si>
    <r>
      <t>補助</t>
    </r>
    <r>
      <rPr>
        <sz val="9"/>
        <color rgb="FFFF0000"/>
        <rFont val="ＭＳ Ｐ明朝"/>
        <family val="1"/>
        <charset val="128"/>
      </rPr>
      <t>確定</t>
    </r>
    <r>
      <rPr>
        <sz val="9"/>
        <rFont val="ＭＳ Ｐ明朝"/>
        <family val="1"/>
        <charset val="128"/>
      </rPr>
      <t>額（千円）</t>
    </r>
    <rPh sb="0" eb="2">
      <t>ホジョ</t>
    </rPh>
    <rPh sb="2" eb="4">
      <t>カクテイ</t>
    </rPh>
    <rPh sb="4" eb="5">
      <t>ガク</t>
    </rPh>
    <rPh sb="6" eb="8">
      <t>センエン</t>
    </rPh>
    <phoneticPr fontId="3"/>
  </si>
  <si>
    <r>
      <t>（様式</t>
    </r>
    <r>
      <rPr>
        <sz val="11"/>
        <color rgb="FFFF0000"/>
        <rFont val="ＭＳ Ｐ明朝"/>
        <family val="1"/>
        <charset val="128"/>
      </rPr>
      <t>５</t>
    </r>
    <r>
      <rPr>
        <sz val="11"/>
        <rFont val="ＭＳ Ｐ明朝"/>
        <family val="1"/>
        <charset val="128"/>
      </rPr>
      <t>）事業所・施設別</t>
    </r>
    <r>
      <rPr>
        <sz val="11"/>
        <color rgb="FFFF0000"/>
        <rFont val="ＭＳ Ｐ明朝"/>
        <family val="1"/>
        <charset val="128"/>
      </rPr>
      <t>実績報告額</t>
    </r>
    <r>
      <rPr>
        <sz val="11"/>
        <rFont val="ＭＳ Ｐ明朝"/>
        <family val="1"/>
        <charset val="128"/>
      </rPr>
      <t>一覧</t>
    </r>
    <rPh sb="1" eb="3">
      <t>ヨウシキ</t>
    </rPh>
    <rPh sb="5" eb="8">
      <t>ジギョウショ</t>
    </rPh>
    <rPh sb="9" eb="11">
      <t>シセツ</t>
    </rPh>
    <rPh sb="11" eb="12">
      <t>ベツ</t>
    </rPh>
    <rPh sb="12" eb="14">
      <t>ジッセキ</t>
    </rPh>
    <rPh sb="14" eb="16">
      <t>ホウコク</t>
    </rPh>
    <rPh sb="16" eb="17">
      <t>ガク</t>
    </rPh>
    <rPh sb="17" eb="19">
      <t>イチラン</t>
    </rPh>
    <phoneticPr fontId="3"/>
  </si>
  <si>
    <r>
      <t>（別添）事業所・施設別</t>
    </r>
    <r>
      <rPr>
        <sz val="11"/>
        <color rgb="FFFF0000"/>
        <rFont val="ＭＳ Ｐ明朝"/>
        <family val="1"/>
        <charset val="128"/>
      </rPr>
      <t>実績報告</t>
    </r>
    <r>
      <rPr>
        <sz val="11"/>
        <rFont val="ＭＳ Ｐ明朝"/>
        <family val="1"/>
        <charset val="128"/>
      </rPr>
      <t>額一覧（サービス別一覧）</t>
    </r>
    <rPh sb="1" eb="3">
      <t>ベッテン</t>
    </rPh>
    <rPh sb="4" eb="7">
      <t>ジギョウショ</t>
    </rPh>
    <rPh sb="8" eb="10">
      <t>シセツ</t>
    </rPh>
    <rPh sb="10" eb="11">
      <t>ベツ</t>
    </rPh>
    <rPh sb="11" eb="13">
      <t>ジッセキ</t>
    </rPh>
    <rPh sb="13" eb="15">
      <t>ホウコク</t>
    </rPh>
    <rPh sb="15" eb="16">
      <t>ガク</t>
    </rPh>
    <rPh sb="16" eb="18">
      <t>イチラン</t>
    </rPh>
    <rPh sb="23" eb="24">
      <t>ベツ</t>
    </rPh>
    <rPh sb="24" eb="26">
      <t>イチラン</t>
    </rPh>
    <phoneticPr fontId="3"/>
  </si>
  <si>
    <r>
      <t>新型コロナウイルス感染症緊急包括支援交付金（介護分）に関する事業</t>
    </r>
    <r>
      <rPr>
        <sz val="11"/>
        <color rgb="FFFF0000"/>
        <rFont val="ＭＳ Ｐ明朝"/>
        <family val="1"/>
        <charset val="128"/>
      </rPr>
      <t>実績報告</t>
    </r>
    <r>
      <rPr>
        <sz val="11"/>
        <rFont val="ＭＳ Ｐ明朝"/>
        <family val="1"/>
        <charset val="128"/>
      </rPr>
      <t>書（事業所単位）</t>
    </r>
    <rPh sb="32" eb="36">
      <t>ジッセキホウコク</t>
    </rPh>
    <rPh sb="38" eb="41">
      <t>ジギョウショ</t>
    </rPh>
    <rPh sb="41" eb="43">
      <t>タンイ</t>
    </rPh>
    <phoneticPr fontId="3"/>
  </si>
  <si>
    <r>
      <t>（様式</t>
    </r>
    <r>
      <rPr>
        <sz val="11"/>
        <color rgb="FFFF0000"/>
        <rFont val="ＭＳ Ｐ明朝"/>
        <family val="1"/>
        <charset val="128"/>
      </rPr>
      <t>６</t>
    </r>
    <r>
      <rPr>
        <sz val="11"/>
        <rFont val="ＭＳ Ｐ明朝"/>
        <family val="1"/>
        <charset val="128"/>
      </rPr>
      <t>）</t>
    </r>
    <rPh sb="1" eb="3">
      <t>ヨウシキ</t>
    </rPh>
    <phoneticPr fontId="3"/>
  </si>
  <si>
    <r>
      <rPr>
        <sz val="9"/>
        <color rgb="FFFF0000"/>
        <rFont val="ＭＳ Ｐ明朝"/>
        <family val="1"/>
        <charset val="128"/>
      </rPr>
      <t>実績</t>
    </r>
    <r>
      <rPr>
        <sz val="9"/>
        <rFont val="ＭＳ Ｐ明朝"/>
        <family val="1"/>
        <charset val="128"/>
      </rPr>
      <t>額①</t>
    </r>
    <rPh sb="0" eb="2">
      <t>ジッセキ</t>
    </rPh>
    <rPh sb="2" eb="3">
      <t>ガク</t>
    </rPh>
    <phoneticPr fontId="3"/>
  </si>
  <si>
    <t>実績額②</t>
    <rPh sb="0" eb="2">
      <t>ジッセキ</t>
    </rPh>
    <rPh sb="2" eb="3">
      <t>ガク</t>
    </rPh>
    <phoneticPr fontId="3"/>
  </si>
  <si>
    <t>交付決定額</t>
    <rPh sb="0" eb="2">
      <t>コウフ</t>
    </rPh>
    <rPh sb="2" eb="4">
      <t>ケッテイ</t>
    </rPh>
    <rPh sb="4" eb="5">
      <t>ガク</t>
    </rPh>
    <phoneticPr fontId="3"/>
  </si>
  <si>
    <t>差額</t>
    <rPh sb="0" eb="2">
      <t>サガク</t>
    </rPh>
    <phoneticPr fontId="3"/>
  </si>
  <si>
    <r>
      <rPr>
        <sz val="9"/>
        <color rgb="FFFF0000"/>
        <rFont val="ＭＳ Ｐ明朝"/>
        <family val="1"/>
        <charset val="128"/>
      </rPr>
      <t>実績</t>
    </r>
    <r>
      <rPr>
        <sz val="9"/>
        <rFont val="ＭＳ Ｐ明朝"/>
        <family val="1"/>
        <charset val="128"/>
      </rPr>
      <t>額③</t>
    </r>
    <rPh sb="0" eb="2">
      <t>ジッセキ</t>
    </rPh>
    <rPh sb="2" eb="3">
      <t>ガク</t>
    </rPh>
    <phoneticPr fontId="3"/>
  </si>
  <si>
    <r>
      <rPr>
        <sz val="9"/>
        <color rgb="FFFF0000"/>
        <rFont val="ＭＳ Ｐ明朝"/>
        <family val="1"/>
        <charset val="128"/>
      </rPr>
      <t>実績額</t>
    </r>
    <r>
      <rPr>
        <sz val="9"/>
        <rFont val="ＭＳ Ｐ明朝"/>
        <family val="1"/>
        <charset val="128"/>
      </rPr>
      <t>④</t>
    </r>
    <rPh sb="0" eb="2">
      <t>ジッセキ</t>
    </rPh>
    <rPh sb="2" eb="3">
      <t>ガク</t>
    </rPh>
    <phoneticPr fontId="3"/>
  </si>
  <si>
    <r>
      <t>本Excelを各事業所に配布し、以下の様式への記入を依頼。
・様式</t>
    </r>
    <r>
      <rPr>
        <sz val="12"/>
        <color rgb="FFFF0000"/>
        <rFont val="ＭＳ 明朝"/>
        <family val="1"/>
        <charset val="128"/>
      </rPr>
      <t>６</t>
    </r>
    <r>
      <rPr>
        <sz val="12"/>
        <color theme="1"/>
        <rFont val="ＭＳ 明朝"/>
        <family val="1"/>
        <charset val="128"/>
      </rPr>
      <t xml:space="preserve">（個票）
・様式３（職員票）
</t>
    </r>
    <r>
      <rPr>
        <sz val="10"/>
        <color theme="4"/>
        <rFont val="ＭＳ 明朝"/>
        <family val="1"/>
        <charset val="128"/>
      </rPr>
      <t>※Excelファイルを開封した際は、｢コンテンツの有効化｣をクリック</t>
    </r>
    <rPh sb="16" eb="18">
      <t>イカ</t>
    </rPh>
    <rPh sb="19" eb="21">
      <t>ヨウシキ</t>
    </rPh>
    <rPh sb="23" eb="25">
      <t>キニュウ</t>
    </rPh>
    <rPh sb="26" eb="28">
      <t>イライ</t>
    </rPh>
    <rPh sb="40" eb="42">
      <t>ヨウシキ</t>
    </rPh>
    <rPh sb="44" eb="46">
      <t>ショクイン</t>
    </rPh>
    <rPh sb="46" eb="47">
      <t>ヒョウ</t>
    </rPh>
    <rPh sb="60" eb="62">
      <t>カイフウ</t>
    </rPh>
    <rPh sb="64" eb="65">
      <t>サイ</t>
    </rPh>
    <rPh sb="74" eb="76">
      <t>ユウコウ</t>
    </rPh>
    <rPh sb="76" eb="77">
      <t>カ</t>
    </rPh>
    <phoneticPr fontId="3"/>
  </si>
  <si>
    <r>
      <t>様式</t>
    </r>
    <r>
      <rPr>
        <sz val="12"/>
        <color rgb="FFFF0000"/>
        <rFont val="ＭＳ 明朝"/>
        <family val="1"/>
        <charset val="128"/>
      </rPr>
      <t>６</t>
    </r>
    <r>
      <rPr>
        <sz val="12"/>
        <color theme="1"/>
        <rFont val="ＭＳ 明朝"/>
        <family val="1"/>
        <charset val="128"/>
      </rPr>
      <t xml:space="preserve">（個票）の内容が、別添（サービス別一覧）に正しく反映されていることを確認。
</t>
    </r>
    <r>
      <rPr>
        <sz val="10"/>
        <color rgb="FF0070C0"/>
        <rFont val="ＭＳ ゴシック"/>
        <family val="3"/>
        <charset val="128"/>
      </rPr>
      <t>※別添の記入欄が不足する場合は、6行目～20行目を行ごとコピーし、21行目に右クリック→「コピーしたセルの挿入」で挿入。</t>
    </r>
    <rPh sb="0" eb="2">
      <t>ヨウシキ</t>
    </rPh>
    <rPh sb="4" eb="6">
      <t>コヒョウ</t>
    </rPh>
    <rPh sb="8" eb="10">
      <t>ナイヨウ</t>
    </rPh>
    <rPh sb="12" eb="14">
      <t>ベッテン</t>
    </rPh>
    <rPh sb="19" eb="20">
      <t>ベツ</t>
    </rPh>
    <rPh sb="20" eb="22">
      <t>イチラン</t>
    </rPh>
    <rPh sb="24" eb="25">
      <t>タダ</t>
    </rPh>
    <rPh sb="25" eb="26">
      <t>テキセイ</t>
    </rPh>
    <rPh sb="27" eb="29">
      <t>ハンエイ</t>
    </rPh>
    <rPh sb="37" eb="39">
      <t>カクニン</t>
    </rPh>
    <rPh sb="42" eb="44">
      <t>ベッテン</t>
    </rPh>
    <rPh sb="45" eb="48">
      <t>キニュウラン</t>
    </rPh>
    <rPh sb="49" eb="51">
      <t>フソク</t>
    </rPh>
    <rPh sb="53" eb="55">
      <t>バアイ</t>
    </rPh>
    <rPh sb="66" eb="67">
      <t>ギョウ</t>
    </rPh>
    <rPh sb="79" eb="80">
      <t>ミギ</t>
    </rPh>
    <phoneticPr fontId="3"/>
  </si>
  <si>
    <r>
      <t>必要な作業を行い、事業者に</t>
    </r>
    <r>
      <rPr>
        <sz val="12"/>
        <color rgb="FFFF0000"/>
        <rFont val="ＭＳ 明朝"/>
        <family val="1"/>
        <charset val="128"/>
      </rPr>
      <t>額の確定通知等</t>
    </r>
    <r>
      <rPr>
        <sz val="12"/>
        <color theme="1"/>
        <rFont val="ＭＳ 明朝"/>
        <family val="1"/>
        <charset val="128"/>
      </rPr>
      <t>を交付</t>
    </r>
    <rPh sb="13" eb="14">
      <t>ガク</t>
    </rPh>
    <rPh sb="15" eb="17">
      <t>カクテイ</t>
    </rPh>
    <rPh sb="17" eb="19">
      <t>ツウチ</t>
    </rPh>
    <rPh sb="19" eb="20">
      <t>トウ</t>
    </rPh>
    <phoneticPr fontId="3"/>
  </si>
  <si>
    <r>
      <t>本</t>
    </r>
    <r>
      <rPr>
        <b/>
        <sz val="14"/>
        <color rgb="FFFF0000"/>
        <rFont val="ＭＳ 明朝"/>
        <family val="1"/>
        <charset val="128"/>
      </rPr>
      <t>実績報告書</t>
    </r>
    <r>
      <rPr>
        <b/>
        <sz val="14"/>
        <color theme="1"/>
        <rFont val="ＭＳ 明朝"/>
        <family val="1"/>
        <charset val="128"/>
      </rPr>
      <t>の使い方、</t>
    </r>
    <r>
      <rPr>
        <b/>
        <sz val="14"/>
        <color rgb="FFFF0000"/>
        <rFont val="ＭＳ 明朝"/>
        <family val="1"/>
        <charset val="128"/>
      </rPr>
      <t>報告</t>
    </r>
    <r>
      <rPr>
        <b/>
        <sz val="14"/>
        <color theme="1"/>
        <rFont val="ＭＳ 明朝"/>
        <family val="1"/>
        <charset val="128"/>
      </rPr>
      <t>の手順</t>
    </r>
    <rPh sb="0" eb="1">
      <t>ホン</t>
    </rPh>
    <rPh sb="1" eb="3">
      <t>ジッセキ</t>
    </rPh>
    <rPh sb="3" eb="6">
      <t>ホウコクショ</t>
    </rPh>
    <rPh sb="7" eb="8">
      <t>ツカ</t>
    </rPh>
    <rPh sb="9" eb="10">
      <t>カタ</t>
    </rPh>
    <rPh sb="11" eb="13">
      <t>ホウコク</t>
    </rPh>
    <rPh sb="14" eb="16">
      <t>テジュン</t>
    </rPh>
    <phoneticPr fontId="3"/>
  </si>
  <si>
    <t>事業者から提出された報告書の内容を審査</t>
    <rPh sb="0" eb="3">
      <t>ジギョウシャ</t>
    </rPh>
    <rPh sb="5" eb="7">
      <t>テイシュツ</t>
    </rPh>
    <rPh sb="10" eb="13">
      <t>ホウコクショ</t>
    </rPh>
    <rPh sb="14" eb="16">
      <t>ナイヨウ</t>
    </rPh>
    <rPh sb="17" eb="19">
      <t>シンサ</t>
    </rPh>
    <phoneticPr fontId="3"/>
  </si>
  <si>
    <t>重複
者確認用</t>
    <rPh sb="0" eb="2">
      <t>チョウフク</t>
    </rPh>
    <rPh sb="3" eb="4">
      <t>シャ</t>
    </rPh>
    <rPh sb="4" eb="6">
      <t>カクニン</t>
    </rPh>
    <rPh sb="6" eb="7">
      <t>ヨウ</t>
    </rPh>
    <phoneticPr fontId="3"/>
  </si>
  <si>
    <r>
      <t>各事業所の様式３（職員表）を法人単位で一覧表として取りまとめ。
兼務する複数の介護サービス事業所等から重複して</t>
    </r>
    <r>
      <rPr>
        <sz val="12"/>
        <color rgb="FFFF0000"/>
        <rFont val="ＭＳ 明朝"/>
        <family val="1"/>
        <charset val="128"/>
      </rPr>
      <t>受給</t>
    </r>
    <r>
      <rPr>
        <sz val="12"/>
        <color theme="1"/>
        <rFont val="ＭＳ 明朝"/>
        <family val="1"/>
        <charset val="128"/>
      </rPr>
      <t xml:space="preserve">している者がいないかを確認。
</t>
    </r>
    <r>
      <rPr>
        <sz val="10"/>
        <color rgb="FF0070C0"/>
        <rFont val="ＭＳ ゴシック"/>
        <family val="3"/>
        <charset val="128"/>
      </rPr>
      <t>※氏名（漢字、カナ）、生年月日が一致する者がいる場合、「重複者確認用」欄に「可」と表示されません。重複でないか確認し、確認出来たら「可」と入力ください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2" eb="34">
      <t>ケンム</t>
    </rPh>
    <rPh sb="36" eb="38">
      <t>フクスウ</t>
    </rPh>
    <rPh sb="39" eb="41">
      <t>カイゴ</t>
    </rPh>
    <rPh sb="45" eb="49">
      <t>ジギョウショトウ</t>
    </rPh>
    <rPh sb="51" eb="53">
      <t>チョウフク</t>
    </rPh>
    <rPh sb="55" eb="57">
      <t>ジュキュウ</t>
    </rPh>
    <rPh sb="61" eb="62">
      <t>モノ</t>
    </rPh>
    <rPh sb="68" eb="70">
      <t>カクニン</t>
    </rPh>
    <rPh sb="73" eb="75">
      <t>シメイ</t>
    </rPh>
    <rPh sb="76" eb="78">
      <t>カンジ</t>
    </rPh>
    <rPh sb="83" eb="85">
      <t>セイネン</t>
    </rPh>
    <rPh sb="85" eb="87">
      <t>ガッピ</t>
    </rPh>
    <rPh sb="88" eb="90">
      <t>イッチ</t>
    </rPh>
    <rPh sb="92" eb="93">
      <t>モノ</t>
    </rPh>
    <rPh sb="96" eb="98">
      <t>バアイ</t>
    </rPh>
    <rPh sb="107" eb="108">
      <t>ラン</t>
    </rPh>
    <rPh sb="110" eb="111">
      <t>カ</t>
    </rPh>
    <rPh sb="113" eb="115">
      <t>ヒョウジ</t>
    </rPh>
    <rPh sb="121" eb="123">
      <t>チョウフク</t>
    </rPh>
    <rPh sb="127" eb="129">
      <t>カクニン</t>
    </rPh>
    <rPh sb="131" eb="133">
      <t>カクニン</t>
    </rPh>
    <rPh sb="133" eb="135">
      <t>デキ</t>
    </rPh>
    <rPh sb="138" eb="139">
      <t>カ</t>
    </rPh>
    <rPh sb="141" eb="143">
      <t>ニュウリョク</t>
    </rPh>
    <rPh sb="149" eb="152">
      <t>キニュウラン</t>
    </rPh>
    <rPh sb="153" eb="155">
      <t>フソク</t>
    </rPh>
    <rPh sb="157" eb="159">
      <t>バアイ</t>
    </rPh>
    <phoneticPr fontId="3"/>
  </si>
  <si>
    <r>
      <t>完成したExcelファイルと</t>
    </r>
    <r>
      <rPr>
        <sz val="12"/>
        <color rgb="FFFF0000"/>
        <rFont val="ＭＳ 明朝"/>
        <family val="1"/>
        <charset val="128"/>
      </rPr>
      <t>別ファイルの実績報告書(Wordファイル）</t>
    </r>
    <r>
      <rPr>
        <sz val="12"/>
        <color theme="1"/>
        <rFont val="ＭＳ 明朝"/>
        <family val="1"/>
        <charset val="128"/>
      </rPr>
      <t>をアップロード。
郵送で提出する場合には、封筒に「新型コロナ支援交付金(介護分)実績報告書在中」と明記。</t>
    </r>
    <rPh sb="14" eb="15">
      <t>ベツ</t>
    </rPh>
    <rPh sb="20" eb="22">
      <t>ジッセキ</t>
    </rPh>
    <rPh sb="22" eb="25">
      <t>ホウコクショ</t>
    </rPh>
    <rPh sb="44" eb="46">
      <t>ユウソウ</t>
    </rPh>
    <rPh sb="47" eb="49">
      <t>テイシュツ</t>
    </rPh>
    <rPh sb="51" eb="53">
      <t>バアイ</t>
    </rPh>
    <rPh sb="60" eb="62">
      <t>シンガタ</t>
    </rPh>
    <rPh sb="65" eb="67">
      <t>シエン</t>
    </rPh>
    <rPh sb="67" eb="70">
      <t>コウフキン</t>
    </rPh>
    <rPh sb="71" eb="73">
      <t>カイゴ</t>
    </rPh>
    <rPh sb="73" eb="74">
      <t>ブン</t>
    </rPh>
    <rPh sb="75" eb="77">
      <t>ジッセキ</t>
    </rPh>
    <rPh sb="77" eb="80">
      <t>ホウコクショ</t>
    </rPh>
    <rPh sb="80" eb="82">
      <t>ザイチュウ</t>
    </rPh>
    <rPh sb="84" eb="86">
      <t>メイキ</t>
    </rPh>
    <phoneticPr fontId="3"/>
  </si>
  <si>
    <r>
      <t>支出</t>
    </r>
    <r>
      <rPr>
        <sz val="10"/>
        <color rgb="FFFF0000"/>
        <rFont val="ＭＳ Ｐ明朝"/>
        <family val="1"/>
        <charset val="128"/>
      </rPr>
      <t>実績</t>
    </r>
    <r>
      <rPr>
        <sz val="10"/>
        <rFont val="ＭＳ Ｐ明朝"/>
        <family val="1"/>
        <charset val="128"/>
      </rPr>
      <t>額</t>
    </r>
    <rPh sb="0" eb="2">
      <t>シシュツ</t>
    </rPh>
    <rPh sb="2" eb="4">
      <t>ジッセキ</t>
    </rPh>
    <rPh sb="4" eb="5">
      <t>ガク</t>
    </rPh>
    <phoneticPr fontId="3"/>
  </si>
  <si>
    <r>
      <t>以下の作業を行った上で、事業者（法人本部）へ返送。
【様式</t>
    </r>
    <r>
      <rPr>
        <sz val="12"/>
        <color rgb="FFFF0000"/>
        <rFont val="ＭＳ 明朝"/>
        <family val="1"/>
        <charset val="128"/>
      </rPr>
      <t>６</t>
    </r>
    <r>
      <rPr>
        <sz val="12"/>
        <color theme="1"/>
        <rFont val="ＭＳ 明朝"/>
        <family val="1"/>
        <charset val="128"/>
      </rPr>
      <t>（個票）】
・オレンジ色セル：必要情報を入力
・緑色セル：プルダウンから選択
【様式３（職員票）】
・</t>
    </r>
    <r>
      <rPr>
        <sz val="12"/>
        <color rgb="FFFF0000"/>
        <rFont val="ＭＳ 明朝"/>
        <family val="1"/>
        <charset val="128"/>
      </rPr>
      <t>支払実績を入力</t>
    </r>
    <rPh sb="0" eb="2">
      <t>イカ</t>
    </rPh>
    <rPh sb="3" eb="5">
      <t>サギョウ</t>
    </rPh>
    <rPh sb="6" eb="7">
      <t>オコナ</t>
    </rPh>
    <rPh sb="9" eb="10">
      <t>ウエ</t>
    </rPh>
    <rPh sb="12" eb="15">
      <t>ジギョウシャ</t>
    </rPh>
    <rPh sb="16" eb="18">
      <t>ホウジン</t>
    </rPh>
    <rPh sb="18" eb="20">
      <t>ホンブ</t>
    </rPh>
    <rPh sb="22" eb="24">
      <t>ヘンソウ</t>
    </rPh>
    <rPh sb="27" eb="29">
      <t>ヨウシキ</t>
    </rPh>
    <rPh sb="31" eb="33">
      <t>コヒョウ</t>
    </rPh>
    <rPh sb="41" eb="42">
      <t>イロ</t>
    </rPh>
    <rPh sb="45" eb="47">
      <t>ヒツヨウ</t>
    </rPh>
    <rPh sb="47" eb="49">
      <t>ジョウホウ</t>
    </rPh>
    <rPh sb="50" eb="52">
      <t>ニュウリョク</t>
    </rPh>
    <rPh sb="54" eb="56">
      <t>ミドリイロ</t>
    </rPh>
    <rPh sb="66" eb="68">
      <t>センタク</t>
    </rPh>
    <rPh sb="70" eb="72">
      <t>ヨウシキ</t>
    </rPh>
    <rPh sb="74" eb="76">
      <t>ショクイン</t>
    </rPh>
    <rPh sb="76" eb="77">
      <t>ヒョウ</t>
    </rPh>
    <rPh sb="81" eb="83">
      <t>シハライ</t>
    </rPh>
    <rPh sb="83" eb="85">
      <t>ジッセキ</t>
    </rPh>
    <rPh sb="86" eb="88">
      <t>ニュウリョク</t>
    </rPh>
    <phoneticPr fontId="3"/>
  </si>
  <si>
    <r>
      <t>様式</t>
    </r>
    <r>
      <rPr>
        <sz val="12"/>
        <color rgb="FFFF0000"/>
        <rFont val="ＭＳ 明朝"/>
        <family val="1"/>
        <charset val="128"/>
      </rPr>
      <t>５</t>
    </r>
    <r>
      <rPr>
        <sz val="12"/>
        <color theme="1"/>
        <rFont val="ＭＳ 明朝"/>
        <family val="1"/>
        <charset val="128"/>
      </rPr>
      <t>（</t>
    </r>
    <r>
      <rPr>
        <sz val="12"/>
        <color rgb="FFFF0000"/>
        <rFont val="ＭＳ 明朝"/>
        <family val="1"/>
        <charset val="128"/>
      </rPr>
      <t>実績報告</t>
    </r>
    <r>
      <rPr>
        <sz val="12"/>
        <color theme="1"/>
        <rFont val="ＭＳ 明朝"/>
        <family val="1"/>
        <charset val="128"/>
      </rPr>
      <t>額一覧）で、</t>
    </r>
    <r>
      <rPr>
        <sz val="12"/>
        <color rgb="FFFF0000"/>
        <rFont val="ＭＳ 明朝"/>
        <family val="1"/>
        <charset val="128"/>
      </rPr>
      <t>法人名を直接入力</t>
    </r>
    <r>
      <rPr>
        <sz val="12"/>
        <color theme="1"/>
        <rFont val="ＭＳ 明朝"/>
        <family val="1"/>
        <charset val="128"/>
      </rPr>
      <t xml:space="preserve">し、「リスト作成」ボタンを押す（事業所番号単位のリストが自動生成される）。
</t>
    </r>
    <r>
      <rPr>
        <sz val="10"/>
        <color rgb="FF0070C0"/>
        <rFont val="ＭＳ 明朝"/>
        <family val="1"/>
        <charset val="128"/>
      </rPr>
      <t>※この機能は100事業所分まで対応しています。</t>
    </r>
    <rPh sb="4" eb="6">
      <t>ジッセキ</t>
    </rPh>
    <rPh sb="6" eb="8">
      <t>ホウコク</t>
    </rPh>
    <rPh sb="14" eb="16">
      <t>ホウジン</t>
    </rPh>
    <rPh sb="16" eb="17">
      <t>メイ</t>
    </rPh>
    <rPh sb="18" eb="20">
      <t>チョクセツ</t>
    </rPh>
    <rPh sb="20" eb="22">
      <t>ニュウリョク</t>
    </rPh>
    <rPh sb="63" eb="65">
      <t>キノウ</t>
    </rPh>
    <rPh sb="69" eb="72">
      <t>ジギョウショ</t>
    </rPh>
    <rPh sb="72" eb="73">
      <t>ブン</t>
    </rPh>
    <rPh sb="75" eb="77">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</si>
</sst>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 ;[Red]\-#,##0\ "/>
    <numFmt numFmtId="178" formatCode="#,##0;\-#,##0;&quot;&quot;"/>
    <numFmt numFmtId="179" formatCode="[$-F800]dddd\,\ mmmm\ dd\,\ yyyy"/>
    <numFmt numFmtId="180" formatCode="yyyy&quot;年&quot;m&quot;月&quot;d&quot;日&quot;;@"/>
    <numFmt numFmtId="181" formatCode="#,##0.0_ "/>
    <numFmt numFmtId="182" formatCode="#,##0_);[Red]\(#,##0\)"/>
    <numFmt numFmtId="183" formatCode="0_ "/>
    <numFmt numFmtId="184" formatCode="#,##0.0;[Red]\-#,##0.0"/>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11"/>
      <name val="ＭＳ Ｐ明朝"/>
      <family val="1"/>
      <charset val="128"/>
    </font>
    <font>
      <b/>
      <sz val="9"/>
      <color indexed="81"/>
      <name val="MS P ゴシック"/>
      <family val="3"/>
      <charset val="128"/>
    </font>
    <font>
      <b/>
      <sz val="12"/>
      <name val="ＭＳ Ｐ明朝"/>
      <family val="1"/>
      <charset val="128"/>
    </font>
    <font>
      <sz val="9"/>
      <name val="ＭＳ 明朝"/>
      <family val="1"/>
      <charset val="128"/>
    </font>
    <font>
      <sz val="10"/>
      <color theme="4"/>
      <name val="ＭＳ 明朝"/>
      <family val="1"/>
      <charset val="128"/>
    </font>
    <font>
      <sz val="11"/>
      <color rgb="FF000000"/>
      <name val="ＭＳ Ｐゴシック"/>
      <family val="3"/>
      <charset val="128"/>
    </font>
    <font>
      <b/>
      <sz val="10"/>
      <name val="ＭＳ 明朝"/>
      <family val="1"/>
      <charset val="128"/>
    </font>
    <font>
      <b/>
      <sz val="14"/>
      <color indexed="81"/>
      <name val="MS P ゴシック"/>
      <family val="3"/>
      <charset val="128"/>
    </font>
    <font>
      <b/>
      <sz val="14"/>
      <color indexed="10"/>
      <name val="MS P ゴシック"/>
      <family val="3"/>
      <charset val="128"/>
    </font>
    <font>
      <sz val="10"/>
      <name val="ＭＳ Ｐゴシック"/>
      <family val="3"/>
      <charset val="128"/>
    </font>
    <font>
      <sz val="7"/>
      <name val="ＭＳ Ｐゴシック"/>
      <family val="3"/>
      <charset val="128"/>
    </font>
    <font>
      <b/>
      <sz val="12"/>
      <name val="ＭＳ Ｐゴシック"/>
      <family val="3"/>
      <charset val="128"/>
    </font>
    <font>
      <sz val="9"/>
      <color indexed="10"/>
      <name val="MS P ゴシック"/>
      <family val="3"/>
      <charset val="128"/>
    </font>
    <font>
      <b/>
      <sz val="9"/>
      <color indexed="10"/>
      <name val="MS P ゴシック"/>
      <family val="3"/>
      <charset val="128"/>
    </font>
    <font>
      <sz val="12"/>
      <name val="ＭＳ Ｐ明朝"/>
      <family val="1"/>
      <charset val="128"/>
    </font>
    <font>
      <sz val="11"/>
      <color rgb="FFFF0000"/>
      <name val="ＭＳ 明朝"/>
      <family val="1"/>
      <charset val="128"/>
    </font>
    <font>
      <sz val="11"/>
      <color rgb="FFFF0000"/>
      <name val="ＭＳ Ｐ明朝"/>
      <family val="1"/>
      <charset val="128"/>
    </font>
    <font>
      <sz val="9"/>
      <color rgb="FFFF0000"/>
      <name val="ＭＳ Ｐ明朝"/>
      <family val="1"/>
      <charset val="128"/>
    </font>
    <font>
      <sz val="12"/>
      <color rgb="FFFF0000"/>
      <name val="ＭＳ 明朝"/>
      <family val="1"/>
      <charset val="128"/>
    </font>
    <font>
      <b/>
      <sz val="14"/>
      <color rgb="FFFF0000"/>
      <name val="ＭＳ 明朝"/>
      <family val="1"/>
      <charset val="128"/>
    </font>
    <font>
      <sz val="10"/>
      <color rgb="FFFF0000"/>
      <name val="ＭＳ Ｐ明朝"/>
      <family val="1"/>
      <charset val="128"/>
    </font>
  </fonts>
  <fills count="1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bgColor indexed="64"/>
      </patternFill>
    </fill>
    <fill>
      <patternFill patternType="solid">
        <fgColor theme="6"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6" tint="0.39997558519241921"/>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70">
    <xf numFmtId="0" fontId="0" fillId="0" borderId="0" xfId="0">
      <alignment vertical="center"/>
    </xf>
    <xf numFmtId="0" fontId="5" fillId="0" borderId="0" xfId="0" applyFont="1">
      <alignment vertical="center"/>
    </xf>
    <xf numFmtId="0" fontId="5" fillId="0" borderId="19" xfId="0" applyFont="1" applyBorder="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0" fillId="0" borderId="0" xfId="0" applyFill="1">
      <alignment vertical="center"/>
    </xf>
    <xf numFmtId="0" fontId="14" fillId="0" borderId="0" xfId="0" applyFont="1">
      <alignment vertical="center"/>
    </xf>
    <xf numFmtId="0" fontId="0" fillId="5" borderId="0" xfId="0" applyFill="1">
      <alignment vertical="center"/>
    </xf>
    <xf numFmtId="0" fontId="3" fillId="0" borderId="0" xfId="0" applyFont="1">
      <alignment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lignment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176" fontId="11" fillId="2" borderId="1"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0" xfId="0" applyNumberFormat="1" applyFont="1" applyFill="1" applyBorder="1" applyAlignment="1" applyProtection="1">
      <alignment vertical="center"/>
      <protection locked="0"/>
    </xf>
    <xf numFmtId="0" fontId="8" fillId="2" borderId="3" xfId="0" applyFont="1" applyFill="1" applyBorder="1">
      <alignment vertical="center"/>
    </xf>
    <xf numFmtId="0" fontId="8" fillId="2" borderId="2" xfId="0" applyFont="1" applyFill="1" applyBorder="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wrapText="1"/>
    </xf>
    <xf numFmtId="0" fontId="9" fillId="6" borderId="20" xfId="0" applyFont="1" applyFill="1" applyBorder="1" applyAlignment="1">
      <alignment vertical="center" shrinkToFit="1"/>
    </xf>
    <xf numFmtId="0" fontId="9" fillId="6" borderId="21" xfId="0" applyFont="1" applyFill="1" applyBorder="1" applyAlignment="1">
      <alignment vertical="center" shrinkToFit="1"/>
    </xf>
    <xf numFmtId="49" fontId="11" fillId="6" borderId="20" xfId="0" applyNumberFormat="1" applyFont="1" applyFill="1" applyBorder="1" applyAlignment="1">
      <alignment vertical="center"/>
    </xf>
    <xf numFmtId="49" fontId="11" fillId="6" borderId="21" xfId="0" applyNumberFormat="1" applyFont="1" applyFill="1" applyBorder="1" applyAlignment="1">
      <alignment vertical="center"/>
    </xf>
    <xf numFmtId="49" fontId="11" fillId="6" borderId="33" xfId="0" applyNumberFormat="1" applyFont="1" applyFill="1" applyBorder="1" applyAlignment="1">
      <alignment vertical="center"/>
    </xf>
    <xf numFmtId="49" fontId="11" fillId="6" borderId="34" xfId="0" applyNumberFormat="1" applyFont="1" applyFill="1" applyBorder="1" applyAlignment="1">
      <alignment vertical="center" wrapText="1"/>
    </xf>
    <xf numFmtId="0" fontId="9" fillId="6" borderId="34" xfId="0" applyFont="1" applyFill="1" applyBorder="1" applyAlignment="1">
      <alignment vertical="center" shrinkToFit="1"/>
    </xf>
    <xf numFmtId="0" fontId="9" fillId="6" borderId="35"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5" xfId="0" applyFont="1" applyFill="1" applyBorder="1" applyAlignment="1">
      <alignment vertical="center"/>
    </xf>
    <xf numFmtId="0" fontId="11" fillId="2" borderId="8" xfId="0" applyFont="1" applyFill="1" applyBorder="1" applyAlignment="1">
      <alignment vertical="center"/>
    </xf>
    <xf numFmtId="0" fontId="7" fillId="6" borderId="36"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28"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2" xfId="0" applyFont="1" applyFill="1" applyBorder="1" applyAlignment="1">
      <alignment horizontal="center" vertical="center"/>
    </xf>
    <xf numFmtId="0" fontId="8" fillId="2" borderId="28" xfId="0" applyFont="1" applyFill="1" applyBorder="1">
      <alignment vertical="center"/>
    </xf>
    <xf numFmtId="0" fontId="8" fillId="2" borderId="32"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6" fillId="0" borderId="0" xfId="0" applyFont="1" applyFill="1" applyBorder="1" applyAlignment="1">
      <alignment horizontal="left" vertical="center"/>
    </xf>
    <xf numFmtId="178" fontId="7" fillId="0" borderId="25" xfId="0" applyNumberFormat="1" applyFont="1" applyBorder="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5" xfId="4" applyNumberFormat="1" applyFont="1" applyBorder="1" applyAlignment="1">
      <alignment horizontal="right"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5" xfId="0" applyFont="1" applyBorder="1" applyAlignment="1">
      <alignment horizontal="center" vertical="center"/>
    </xf>
    <xf numFmtId="49" fontId="17" fillId="0" borderId="25" xfId="0" applyNumberFormat="1" applyFont="1" applyBorder="1" applyAlignment="1">
      <alignment horizontal="left" vertical="center" wrapText="1"/>
    </xf>
    <xf numFmtId="0" fontId="17" fillId="0" borderId="25"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2" xfId="0" applyNumberFormat="1" applyFont="1" applyFill="1" applyBorder="1" applyAlignment="1">
      <alignment vertical="center"/>
    </xf>
    <xf numFmtId="49" fontId="11" fillId="6" borderId="23" xfId="0" applyNumberFormat="1" applyFont="1" applyFill="1" applyBorder="1" applyAlignment="1">
      <alignment vertical="center" wrapText="1"/>
    </xf>
    <xf numFmtId="0" fontId="9" fillId="6" borderId="23" xfId="0" applyFont="1" applyFill="1" applyBorder="1" applyAlignment="1">
      <alignment vertical="center" shrinkToFit="1"/>
    </xf>
    <xf numFmtId="0" fontId="9" fillId="6" borderId="24" xfId="0" applyFont="1" applyFill="1" applyBorder="1" applyAlignment="1">
      <alignment vertical="center" shrinkToFit="1"/>
    </xf>
    <xf numFmtId="0" fontId="11" fillId="2" borderId="25" xfId="0" applyFont="1" applyFill="1" applyBorder="1" applyAlignment="1">
      <alignment horizontal="center" vertical="center"/>
    </xf>
    <xf numFmtId="0" fontId="12" fillId="6" borderId="0" xfId="0" applyFont="1" applyFill="1" applyBorder="1" applyAlignment="1">
      <alignment horizontal="left" vertical="center"/>
    </xf>
    <xf numFmtId="0" fontId="12" fillId="6" borderId="8" xfId="0" applyFont="1" applyFill="1" applyBorder="1" applyAlignment="1">
      <alignment vertical="center"/>
    </xf>
    <xf numFmtId="0" fontId="13" fillId="7" borderId="25" xfId="0" applyFont="1" applyFill="1" applyBorder="1" applyAlignment="1">
      <alignment horizontal="center" vertical="center"/>
    </xf>
    <xf numFmtId="49" fontId="17" fillId="7" borderId="25" xfId="0" applyNumberFormat="1" applyFont="1" applyFill="1" applyBorder="1" applyAlignment="1">
      <alignment horizontal="center" vertical="top"/>
    </xf>
    <xf numFmtId="0" fontId="17" fillId="7" borderId="25" xfId="0" applyFont="1" applyFill="1" applyBorder="1" applyAlignment="1">
      <alignment horizontal="center" vertical="top"/>
    </xf>
    <xf numFmtId="0" fontId="13" fillId="0" borderId="10" xfId="0" applyFont="1" applyBorder="1">
      <alignment vertical="center"/>
    </xf>
    <xf numFmtId="0" fontId="8" fillId="6" borderId="2" xfId="0" applyFont="1" applyFill="1" applyBorder="1" applyAlignment="1">
      <alignment horizontal="center" vertical="center"/>
    </xf>
    <xf numFmtId="0" fontId="11" fillId="6" borderId="2" xfId="0" applyFont="1" applyFill="1" applyBorder="1" applyAlignment="1">
      <alignment vertical="center"/>
    </xf>
    <xf numFmtId="0" fontId="8" fillId="6" borderId="2" xfId="0" applyFont="1" applyFill="1" applyBorder="1">
      <alignment vertical="center"/>
    </xf>
    <xf numFmtId="0" fontId="8" fillId="6" borderId="2" xfId="0" applyFont="1" applyFill="1" applyBorder="1" applyAlignment="1">
      <alignment horizontal="left" vertical="center"/>
    </xf>
    <xf numFmtId="0" fontId="8" fillId="6" borderId="2" xfId="0" applyFont="1" applyFill="1" applyBorder="1" applyAlignment="1" applyProtection="1">
      <alignment vertical="center"/>
      <protection locked="0"/>
    </xf>
    <xf numFmtId="0" fontId="11" fillId="6" borderId="31" xfId="0" applyFont="1" applyFill="1" applyBorder="1" applyAlignment="1">
      <alignment vertical="center"/>
    </xf>
    <xf numFmtId="0" fontId="7" fillId="0" borderId="30" xfId="0" applyFont="1" applyBorder="1">
      <alignment vertical="center"/>
    </xf>
    <xf numFmtId="178" fontId="11" fillId="2" borderId="3" xfId="4" applyNumberFormat="1" applyFont="1" applyFill="1" applyBorder="1" applyAlignment="1">
      <alignment horizontal="center" vertical="center" shrinkToFit="1"/>
    </xf>
    <xf numFmtId="0" fontId="22" fillId="0" borderId="0" xfId="0" applyFont="1">
      <alignment vertical="center"/>
    </xf>
    <xf numFmtId="0" fontId="20" fillId="8" borderId="26" xfId="0" applyFont="1" applyFill="1" applyBorder="1" applyAlignment="1">
      <alignment vertical="center"/>
    </xf>
    <xf numFmtId="0" fontId="7" fillId="8" borderId="27"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3" xfId="0" applyFont="1" applyFill="1" applyBorder="1" applyAlignment="1">
      <alignment horizontal="center" vertical="center"/>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23" fillId="6" borderId="0" xfId="0" applyFont="1" applyFill="1" applyAlignment="1">
      <alignment vertical="center"/>
    </xf>
    <xf numFmtId="0" fontId="13" fillId="3" borderId="0" xfId="0" applyFont="1" applyFill="1" applyAlignment="1">
      <alignment horizontal="righ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2" borderId="8" xfId="0"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center" vertical="center"/>
    </xf>
    <xf numFmtId="49" fontId="7" fillId="0" borderId="25" xfId="0" applyNumberFormat="1" applyFont="1" applyBorder="1" applyAlignment="1">
      <alignment vertical="center" shrinkToFit="1"/>
    </xf>
    <xf numFmtId="49" fontId="7" fillId="0" borderId="25" xfId="4" applyNumberFormat="1" applyFont="1" applyBorder="1" applyAlignment="1">
      <alignment horizontal="center" vertical="center" shrinkToFit="1"/>
    </xf>
    <xf numFmtId="0" fontId="11" fillId="2" borderId="9" xfId="0" applyFont="1" applyFill="1" applyBorder="1" applyAlignment="1">
      <alignment vertical="center" wrapText="1"/>
    </xf>
    <xf numFmtId="0" fontId="11" fillId="2" borderId="11" xfId="0" applyFont="1" applyFill="1" applyBorder="1" applyAlignment="1">
      <alignment vertical="center" wrapText="1"/>
    </xf>
    <xf numFmtId="0" fontId="8" fillId="2" borderId="12" xfId="0" applyFont="1" applyFill="1" applyBorder="1">
      <alignment vertical="center"/>
    </xf>
    <xf numFmtId="176" fontId="11" fillId="2" borderId="8" xfId="0" applyNumberFormat="1" applyFont="1" applyFill="1" applyBorder="1" applyAlignment="1" applyProtection="1">
      <alignment vertical="center"/>
      <protection locked="0"/>
    </xf>
    <xf numFmtId="0" fontId="8" fillId="2" borderId="8" xfId="0" applyFont="1" applyFill="1" applyBorder="1">
      <alignment vertical="center"/>
    </xf>
    <xf numFmtId="0" fontId="8" fillId="2" borderId="17" xfId="0" applyFont="1" applyFill="1" applyBorder="1">
      <alignment vertical="center"/>
    </xf>
    <xf numFmtId="0" fontId="5" fillId="6" borderId="4" xfId="0" applyFont="1" applyFill="1" applyBorder="1" applyAlignment="1">
      <alignment vertical="center" shrinkToFit="1"/>
    </xf>
    <xf numFmtId="0" fontId="5" fillId="6" borderId="5" xfId="0" applyFont="1" applyFill="1" applyBorder="1" applyAlignment="1">
      <alignment vertical="center" shrinkToFit="1"/>
    </xf>
    <xf numFmtId="0" fontId="5" fillId="6" borderId="6" xfId="0" applyFont="1" applyFill="1" applyBorder="1" applyAlignment="1">
      <alignment vertical="center" shrinkToFit="1"/>
    </xf>
    <xf numFmtId="0" fontId="11" fillId="2" borderId="1"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5" xfId="0" applyFont="1" applyFill="1" applyBorder="1" applyAlignment="1">
      <alignment horizontal="center" vertical="center"/>
    </xf>
    <xf numFmtId="0" fontId="7" fillId="0" borderId="25" xfId="0" applyNumberFormat="1" applyFont="1" applyBorder="1" applyAlignment="1">
      <alignment vertical="center" shrinkToFit="1"/>
    </xf>
    <xf numFmtId="178" fontId="7" fillId="0" borderId="1" xfId="0" applyNumberFormat="1" applyFont="1" applyBorder="1" applyAlignment="1">
      <alignment horizontal="center" vertical="center" shrinkToFit="1"/>
    </xf>
    <xf numFmtId="0" fontId="7" fillId="0" borderId="3" xfId="0" applyNumberFormat="1" applyFont="1" applyBorder="1" applyAlignment="1">
      <alignment vertical="center" shrinkToFit="1"/>
    </xf>
    <xf numFmtId="0" fontId="7" fillId="0" borderId="25" xfId="4" applyNumberFormat="1" applyFont="1" applyBorder="1" applyAlignment="1">
      <alignment horizontal="right" vertical="center" shrinkToFit="1"/>
    </xf>
    <xf numFmtId="0" fontId="20" fillId="0" borderId="26" xfId="0" applyFont="1" applyFill="1" applyBorder="1">
      <alignment vertical="center"/>
    </xf>
    <xf numFmtId="0" fontId="20" fillId="0" borderId="27" xfId="0" applyFont="1" applyFill="1" applyBorder="1">
      <alignment vertical="center"/>
    </xf>
    <xf numFmtId="0" fontId="20" fillId="0" borderId="30" xfId="0" applyFont="1" applyFill="1" applyBorder="1">
      <alignment vertical="center"/>
    </xf>
    <xf numFmtId="0" fontId="7" fillId="8" borderId="0" xfId="0" applyFont="1" applyFill="1" applyBorder="1">
      <alignment vertical="center"/>
    </xf>
    <xf numFmtId="0" fontId="7" fillId="0" borderId="0" xfId="0" applyFont="1" applyBorder="1">
      <alignment vertical="center"/>
    </xf>
    <xf numFmtId="183" fontId="22" fillId="0" borderId="0" xfId="0" applyNumberFormat="1" applyFont="1">
      <alignment vertical="center"/>
    </xf>
    <xf numFmtId="0" fontId="0" fillId="0" borderId="25" xfId="0" applyBorder="1">
      <alignment vertical="center"/>
    </xf>
    <xf numFmtId="0" fontId="7" fillId="0" borderId="1" xfId="0" applyNumberFormat="1" applyFont="1" applyBorder="1" applyAlignment="1">
      <alignment vertical="center" shrinkToFit="1"/>
    </xf>
    <xf numFmtId="178" fontId="7" fillId="0" borderId="3" xfId="4" applyNumberFormat="1" applyFont="1" applyBorder="1" applyAlignment="1">
      <alignment horizontal="right" vertical="center" shrinkToFit="1"/>
    </xf>
    <xf numFmtId="0" fontId="26" fillId="0" borderId="26" xfId="0" applyFont="1" applyBorder="1">
      <alignment vertical="center"/>
    </xf>
    <xf numFmtId="0" fontId="5" fillId="0" borderId="27" xfId="0" applyFont="1" applyBorder="1">
      <alignment vertical="center"/>
    </xf>
    <xf numFmtId="0" fontId="5" fillId="0" borderId="30" xfId="0" applyFont="1" applyBorder="1">
      <alignment vertical="center"/>
    </xf>
    <xf numFmtId="178" fontId="7" fillId="0" borderId="25" xfId="4" applyNumberFormat="1" applyFont="1" applyBorder="1" applyAlignment="1">
      <alignment horizontal="center" vertical="center" shrinkToFit="1"/>
    </xf>
    <xf numFmtId="0" fontId="23" fillId="0" borderId="1" xfId="0" applyFont="1" applyBorder="1">
      <alignment vertical="center"/>
    </xf>
    <xf numFmtId="0" fontId="23" fillId="0" borderId="2" xfId="0" applyFont="1" applyBorder="1">
      <alignment vertical="center"/>
    </xf>
    <xf numFmtId="0" fontId="23" fillId="0" borderId="3" xfId="0" applyFont="1" applyBorder="1">
      <alignment vertical="center"/>
    </xf>
    <xf numFmtId="0" fontId="0" fillId="0" borderId="0" xfId="0" applyAlignment="1">
      <alignment horizontal="center" vertical="center"/>
    </xf>
    <xf numFmtId="0" fontId="0" fillId="0" borderId="0" xfId="0" applyAlignment="1">
      <alignment vertical="center" shrinkToFit="1"/>
    </xf>
    <xf numFmtId="0" fontId="0" fillId="3" borderId="25" xfId="0" applyFill="1" applyBorder="1" applyAlignment="1">
      <alignment vertical="center" shrinkToFit="1"/>
    </xf>
    <xf numFmtId="0" fontId="0" fillId="3" borderId="37" xfId="0" applyFill="1" applyBorder="1" applyAlignment="1">
      <alignment vertical="center" shrinkToFit="1"/>
    </xf>
    <xf numFmtId="0" fontId="0" fillId="3" borderId="38" xfId="0" applyFill="1" applyBorder="1" applyAlignment="1">
      <alignment vertical="center" shrinkToFit="1"/>
    </xf>
    <xf numFmtId="0" fontId="0" fillId="3" borderId="39" xfId="0" applyFill="1" applyBorder="1" applyAlignment="1">
      <alignment vertical="center" shrinkToFit="1"/>
    </xf>
    <xf numFmtId="0" fontId="0" fillId="6" borderId="25" xfId="0" applyFill="1" applyBorder="1" applyAlignment="1">
      <alignment vertical="center" shrinkToFit="1"/>
    </xf>
    <xf numFmtId="0" fontId="0" fillId="4" borderId="25" xfId="0" applyFill="1" applyBorder="1" applyAlignment="1">
      <alignment horizontal="center" vertical="center" shrinkToFit="1"/>
    </xf>
    <xf numFmtId="0" fontId="29" fillId="12" borderId="25" xfId="0" applyFont="1" applyFill="1" applyBorder="1" applyAlignment="1">
      <alignment horizontal="center" vertical="center" shrinkToFit="1"/>
    </xf>
    <xf numFmtId="0" fontId="29" fillId="10" borderId="25" xfId="0" applyFont="1" applyFill="1" applyBorder="1" applyAlignment="1">
      <alignment horizontal="center" vertical="center" shrinkToFit="1"/>
    </xf>
    <xf numFmtId="0" fontId="29" fillId="10" borderId="1" xfId="0" applyFont="1" applyFill="1" applyBorder="1" applyAlignment="1">
      <alignment horizontal="center" vertical="center" shrinkToFit="1"/>
    </xf>
    <xf numFmtId="0" fontId="0" fillId="0" borderId="25" xfId="0" applyBorder="1" applyAlignment="1">
      <alignment vertical="center" shrinkToFit="1"/>
    </xf>
    <xf numFmtId="0" fontId="0" fillId="3" borderId="1" xfId="0" applyFill="1" applyBorder="1" applyAlignment="1">
      <alignment vertical="center" shrinkToFit="1"/>
    </xf>
    <xf numFmtId="0" fontId="7" fillId="0" borderId="25"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5" xfId="0" applyFont="1" applyFill="1" applyBorder="1">
      <alignment vertical="center"/>
    </xf>
    <xf numFmtId="0" fontId="7" fillId="0" borderId="25" xfId="0" applyNumberFormat="1" applyFont="1" applyFill="1" applyBorder="1" applyAlignment="1">
      <alignment vertical="center"/>
    </xf>
    <xf numFmtId="0" fontId="34" fillId="0" borderId="25" xfId="0" applyFont="1" applyFill="1" applyBorder="1">
      <alignment vertical="center"/>
    </xf>
    <xf numFmtId="38" fontId="0" fillId="0" borderId="0" xfId="4" applyFont="1">
      <alignment vertical="center"/>
    </xf>
    <xf numFmtId="38" fontId="0" fillId="6" borderId="25" xfId="4" applyFont="1" applyFill="1" applyBorder="1" applyAlignment="1">
      <alignment vertical="center" shrinkToFit="1"/>
    </xf>
    <xf numFmtId="0" fontId="37" fillId="2" borderId="26" xfId="0" applyFont="1" applyFill="1" applyBorder="1" applyAlignment="1">
      <alignment vertical="center"/>
    </xf>
    <xf numFmtId="0" fontId="37" fillId="2" borderId="11" xfId="0" applyFont="1" applyFill="1" applyBorder="1" applyAlignment="1">
      <alignment vertical="center"/>
    </xf>
    <xf numFmtId="0" fontId="37" fillId="2" borderId="4" xfId="0" applyFont="1" applyFill="1" applyBorder="1" applyAlignment="1">
      <alignment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Fill="1" applyProtection="1">
      <alignment vertical="center"/>
      <protection locked="0"/>
    </xf>
    <xf numFmtId="0" fontId="9" fillId="0" borderId="0" xfId="0" applyFont="1" applyProtection="1">
      <alignment vertical="center"/>
      <protection locked="0"/>
    </xf>
    <xf numFmtId="0" fontId="8" fillId="0" borderId="0" xfId="0" applyFont="1" applyAlignment="1" applyProtection="1">
      <alignment horizontal="right" vertical="center"/>
      <protection locked="0"/>
    </xf>
    <xf numFmtId="0" fontId="11" fillId="7" borderId="16" xfId="0" applyFont="1" applyFill="1" applyBorder="1" applyAlignment="1" applyProtection="1">
      <alignment horizontal="center" vertical="center"/>
      <protection locked="0"/>
    </xf>
    <xf numFmtId="0" fontId="11" fillId="7" borderId="18"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0" fontId="11" fillId="2" borderId="25" xfId="0" applyFont="1" applyFill="1" applyBorder="1" applyAlignment="1" applyProtection="1">
      <alignment horizontal="center" vertical="center" wrapText="1"/>
      <protection locked="0"/>
    </xf>
    <xf numFmtId="0" fontId="8" fillId="0" borderId="25" xfId="0" applyFont="1" applyBorder="1" applyAlignment="1" applyProtection="1">
      <alignment vertical="center" textRotation="255"/>
      <protection locked="0"/>
    </xf>
    <xf numFmtId="0" fontId="11" fillId="2" borderId="25" xfId="0" applyFont="1" applyFill="1" applyBorder="1" applyAlignment="1" applyProtection="1">
      <alignment horizontal="center" vertical="center" textRotation="255" wrapText="1"/>
      <protection locked="0"/>
    </xf>
    <xf numFmtId="0" fontId="8" fillId="0" borderId="25" xfId="0" applyFont="1" applyBorder="1" applyProtection="1">
      <alignment vertical="center"/>
      <protection locked="0"/>
    </xf>
    <xf numFmtId="179" fontId="12" fillId="3" borderId="25" xfId="0" applyNumberFormat="1" applyFont="1" applyFill="1" applyBorder="1" applyAlignment="1" applyProtection="1">
      <alignment vertical="center" shrinkToFit="1"/>
      <protection locked="0"/>
    </xf>
    <xf numFmtId="176" fontId="8" fillId="3" borderId="25" xfId="0" applyNumberFormat="1" applyFont="1" applyFill="1" applyBorder="1" applyAlignment="1" applyProtection="1">
      <alignment vertical="center" shrinkToFit="1"/>
      <protection locked="0"/>
    </xf>
    <xf numFmtId="0" fontId="8" fillId="0" borderId="0" xfId="0" applyFont="1" applyAlignment="1" applyProtection="1">
      <alignment horizontal="center" vertical="center"/>
      <protection locked="0"/>
    </xf>
    <xf numFmtId="0" fontId="8" fillId="6" borderId="25" xfId="0" applyFont="1" applyFill="1" applyBorder="1" applyProtection="1">
      <alignment vertical="center"/>
    </xf>
    <xf numFmtId="0" fontId="8" fillId="0" borderId="25" xfId="0" applyFont="1" applyBorder="1" applyAlignment="1" applyProtection="1">
      <alignment horizontal="center" vertical="center"/>
    </xf>
    <xf numFmtId="0" fontId="8" fillId="13" borderId="5" xfId="0" applyFont="1" applyFill="1" applyBorder="1">
      <alignment vertical="center"/>
    </xf>
    <xf numFmtId="0" fontId="8" fillId="13" borderId="8" xfId="0" applyFont="1" applyFill="1" applyBorder="1" applyAlignment="1">
      <alignment horizontal="left" vertical="center"/>
    </xf>
    <xf numFmtId="0" fontId="8" fillId="13" borderId="8" xfId="0" applyFont="1" applyFill="1" applyBorder="1">
      <alignment vertical="center"/>
    </xf>
    <xf numFmtId="0" fontId="8" fillId="13" borderId="25" xfId="0" applyFont="1" applyFill="1" applyBorder="1" applyAlignment="1" applyProtection="1">
      <alignment vertical="center" shrinkToFit="1"/>
      <protection locked="0"/>
    </xf>
    <xf numFmtId="179" fontId="8" fillId="13" borderId="25" xfId="0" applyNumberFormat="1" applyFont="1" applyFill="1" applyBorder="1" applyAlignment="1" applyProtection="1">
      <alignment vertical="center" shrinkToFit="1"/>
      <protection locked="0"/>
    </xf>
    <xf numFmtId="49" fontId="8" fillId="13" borderId="25" xfId="0" applyNumberFormat="1" applyFont="1" applyFill="1" applyBorder="1" applyAlignment="1" applyProtection="1">
      <alignment vertical="center" shrinkToFit="1"/>
      <protection locked="0"/>
    </xf>
    <xf numFmtId="49" fontId="11" fillId="13" borderId="25" xfId="0" applyNumberFormat="1" applyFont="1" applyFill="1" applyBorder="1" applyAlignment="1" applyProtection="1">
      <alignment horizontal="center" vertical="center" shrinkToFit="1"/>
      <protection locked="0"/>
    </xf>
    <xf numFmtId="0" fontId="8" fillId="13" borderId="25" xfId="0" applyFont="1" applyFill="1" applyBorder="1" applyAlignment="1" applyProtection="1">
      <alignment horizontal="center" vertical="center" shrinkToFit="1"/>
      <protection locked="0"/>
    </xf>
    <xf numFmtId="180" fontId="8" fillId="13" borderId="25" xfId="0" applyNumberFormat="1" applyFont="1" applyFill="1" applyBorder="1" applyAlignment="1" applyProtection="1">
      <alignment vertical="center" shrinkToFit="1"/>
      <protection locked="0"/>
    </xf>
    <xf numFmtId="176" fontId="8" fillId="13" borderId="25" xfId="0" applyNumberFormat="1" applyFont="1" applyFill="1" applyBorder="1" applyProtection="1">
      <alignment vertical="center"/>
      <protection locked="0"/>
    </xf>
    <xf numFmtId="179" fontId="12" fillId="15" borderId="25" xfId="0" applyNumberFormat="1" applyFont="1" applyFill="1" applyBorder="1" applyAlignment="1" applyProtection="1">
      <alignment vertical="center" shrinkToFit="1"/>
      <protection locked="0"/>
    </xf>
    <xf numFmtId="0" fontId="8" fillId="15" borderId="25" xfId="0" applyFont="1" applyFill="1" applyBorder="1" applyAlignment="1" applyProtection="1">
      <alignment horizontal="center" vertical="center"/>
      <protection locked="0"/>
    </xf>
    <xf numFmtId="49" fontId="7" fillId="13" borderId="25" xfId="0" applyNumberFormat="1" applyFont="1" applyFill="1" applyBorder="1" applyAlignment="1">
      <alignment vertical="center" shrinkToFit="1"/>
    </xf>
    <xf numFmtId="49" fontId="7" fillId="13" borderId="16" xfId="0" applyNumberFormat="1" applyFont="1" applyFill="1" applyBorder="1" applyAlignment="1">
      <alignment vertical="center" shrinkToFit="1"/>
    </xf>
    <xf numFmtId="0" fontId="7" fillId="13" borderId="0" xfId="0" applyFont="1" applyFill="1">
      <alignment vertical="center"/>
    </xf>
    <xf numFmtId="0" fontId="16" fillId="0" borderId="0" xfId="0" applyFont="1" applyAlignment="1">
      <alignment horizontal="center" vertical="center"/>
    </xf>
    <xf numFmtId="0" fontId="5" fillId="3" borderId="25" xfId="0" applyFont="1" applyFill="1" applyBorder="1" applyAlignment="1">
      <alignment vertical="center" shrinkToFi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3" fillId="6" borderId="0" xfId="0" applyFont="1" applyFill="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35" fillId="6" borderId="0" xfId="0" applyFont="1" applyFill="1" applyAlignment="1">
      <alignment vertical="center"/>
    </xf>
    <xf numFmtId="184" fontId="13" fillId="6" borderId="0" xfId="4" applyNumberFormat="1" applyFont="1" applyFill="1" applyAlignment="1">
      <alignment vertical="center"/>
    </xf>
    <xf numFmtId="0" fontId="23" fillId="6" borderId="0" xfId="0" applyFont="1" applyFill="1" applyBorder="1" applyAlignment="1">
      <alignment vertical="center"/>
    </xf>
    <xf numFmtId="0" fontId="5" fillId="3" borderId="18" xfId="0" applyFont="1" applyFill="1" applyBorder="1" applyAlignment="1">
      <alignment vertical="center" shrinkToFit="1"/>
    </xf>
    <xf numFmtId="0" fontId="5" fillId="2" borderId="6" xfId="0" applyFont="1" applyFill="1" applyBorder="1" applyAlignment="1">
      <alignment vertical="center"/>
    </xf>
    <xf numFmtId="0" fontId="5" fillId="2" borderId="12" xfId="0" applyFont="1" applyFill="1" applyBorder="1" applyAlignment="1">
      <alignment vertical="center"/>
    </xf>
    <xf numFmtId="0" fontId="5" fillId="3" borderId="5" xfId="0" applyFont="1" applyFill="1" applyBorder="1" applyAlignment="1">
      <alignment vertical="center" shrinkToFit="1"/>
    </xf>
    <xf numFmtId="0" fontId="13" fillId="3" borderId="0" xfId="0" applyFont="1" applyFill="1" applyAlignment="1">
      <alignment horizontal="center" vertical="center"/>
    </xf>
    <xf numFmtId="0" fontId="23" fillId="6" borderId="0" xfId="0" applyNumberFormat="1" applyFont="1" applyFill="1" applyAlignment="1">
      <alignment vertical="center"/>
    </xf>
    <xf numFmtId="0" fontId="13" fillId="3" borderId="0" xfId="0" applyFont="1" applyFill="1" applyAlignment="1">
      <alignment horizontal="right" vertical="center"/>
    </xf>
    <xf numFmtId="0" fontId="13" fillId="3" borderId="0" xfId="0" applyFont="1" applyFill="1" applyAlignment="1">
      <alignment horizontal="left" vertical="center" shrinkToFit="1"/>
    </xf>
    <xf numFmtId="0" fontId="23" fillId="0" borderId="1" xfId="0" applyFont="1" applyBorder="1" applyAlignment="1">
      <alignment vertical="center"/>
    </xf>
    <xf numFmtId="0" fontId="23" fillId="0" borderId="2" xfId="0" applyFont="1" applyBorder="1" applyAlignment="1">
      <alignment vertical="center"/>
    </xf>
    <xf numFmtId="0" fontId="7" fillId="2" borderId="25" xfId="0" applyFont="1" applyFill="1" applyBorder="1" applyAlignment="1">
      <alignment horizontal="center" vertical="center" shrinkToFit="1"/>
    </xf>
    <xf numFmtId="0" fontId="8" fillId="2" borderId="25"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7" fillId="0" borderId="2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8" xfId="0" applyFont="1" applyFill="1" applyBorder="1" applyAlignment="1">
      <alignment horizontal="center" vertical="center" wrapText="1"/>
    </xf>
    <xf numFmtId="0" fontId="11" fillId="2" borderId="2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 xfId="0" applyFont="1" applyFill="1" applyBorder="1" applyAlignment="1">
      <alignment vertical="center"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15" borderId="1" xfId="0" applyFont="1" applyFill="1" applyBorder="1" applyAlignment="1">
      <alignment vertical="center" shrinkToFit="1"/>
    </xf>
    <xf numFmtId="0" fontId="11" fillId="15" borderId="2" xfId="0" applyFont="1" applyFill="1" applyBorder="1" applyAlignment="1">
      <alignment vertical="center" shrinkToFit="1"/>
    </xf>
    <xf numFmtId="0" fontId="11" fillId="15" borderId="3" xfId="0" applyFont="1" applyFill="1" applyBorder="1" applyAlignment="1">
      <alignment vertical="center" shrinkToFit="1"/>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13" borderId="1" xfId="0" applyFont="1" applyFill="1" applyBorder="1" applyAlignment="1">
      <alignment vertical="center"/>
    </xf>
    <xf numFmtId="0" fontId="11" fillId="13" borderId="2"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9" fillId="13" borderId="19" xfId="0" applyFont="1" applyFill="1" applyBorder="1" applyAlignment="1">
      <alignment vertical="center" shrinkToFit="1"/>
    </xf>
    <xf numFmtId="0" fontId="9" fillId="13" borderId="20" xfId="0" applyFont="1" applyFill="1" applyBorder="1" applyAlignment="1">
      <alignment vertical="center" shrinkToFit="1"/>
    </xf>
    <xf numFmtId="0" fontId="9" fillId="13" borderId="21" xfId="0" applyFont="1" applyFill="1" applyBorder="1" applyAlignment="1">
      <alignment vertical="center" shrinkToFit="1"/>
    </xf>
    <xf numFmtId="177" fontId="11" fillId="13" borderId="34" xfId="4" applyNumberFormat="1" applyFont="1" applyFill="1" applyBorder="1" applyAlignment="1">
      <alignment vertical="center" shrinkToFit="1"/>
    </xf>
    <xf numFmtId="0" fontId="9" fillId="13" borderId="14" xfId="0" applyFont="1" applyFill="1" applyBorder="1" applyAlignment="1">
      <alignment vertical="center" shrinkToFit="1"/>
    </xf>
    <xf numFmtId="0" fontId="9" fillId="13" borderId="7" xfId="0" applyFont="1" applyFill="1" applyBorder="1" applyAlignment="1">
      <alignment vertical="center" shrinkToFit="1"/>
    </xf>
    <xf numFmtId="0" fontId="9" fillId="13" borderId="15" xfId="0"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177" fontId="11" fillId="13" borderId="20" xfId="4" applyNumberFormat="1" applyFont="1" applyFill="1" applyBorder="1" applyAlignment="1">
      <alignment vertical="center" shrinkToFit="1"/>
    </xf>
    <xf numFmtId="181" fontId="11" fillId="6" borderId="29" xfId="0" applyNumberFormat="1" applyFont="1" applyFill="1" applyBorder="1" applyAlignment="1">
      <alignment vertical="center" shrinkToFit="1"/>
    </xf>
    <xf numFmtId="181" fontId="11" fillId="6" borderId="27" xfId="0" applyNumberFormat="1" applyFont="1" applyFill="1" applyBorder="1" applyAlignment="1">
      <alignment vertical="center" shrinkToFit="1"/>
    </xf>
    <xf numFmtId="0" fontId="11" fillId="6" borderId="27" xfId="0" applyFont="1" applyFill="1" applyBorder="1" applyAlignment="1">
      <alignment horizontal="center" vertical="center"/>
    </xf>
    <xf numFmtId="0" fontId="11" fillId="6" borderId="3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14" borderId="1" xfId="0" applyFont="1" applyFill="1" applyBorder="1" applyAlignment="1">
      <alignment horizontal="center" vertical="center"/>
    </xf>
    <xf numFmtId="0" fontId="8" fillId="14" borderId="2" xfId="0" applyFont="1" applyFill="1" applyBorder="1" applyAlignment="1">
      <alignment horizontal="center" vertical="center"/>
    </xf>
    <xf numFmtId="0" fontId="8" fillId="14"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13" borderId="22" xfId="0" applyFont="1" applyFill="1" applyBorder="1" applyAlignment="1">
      <alignment vertical="center" shrinkToFit="1"/>
    </xf>
    <xf numFmtId="0" fontId="9" fillId="13" borderId="23" xfId="0" applyFont="1" applyFill="1" applyBorder="1" applyAlignment="1">
      <alignment vertical="center" shrinkToFit="1"/>
    </xf>
    <xf numFmtId="0" fontId="9" fillId="13" borderId="24" xfId="0" applyFont="1" applyFill="1" applyBorder="1" applyAlignment="1">
      <alignment vertical="center" shrinkToFit="1"/>
    </xf>
    <xf numFmtId="177" fontId="11" fillId="13" borderId="13" xfId="4" applyNumberFormat="1" applyFont="1" applyFill="1" applyBorder="1" applyAlignment="1">
      <alignment vertical="center" shrinkToFit="1"/>
    </xf>
    <xf numFmtId="0" fontId="12" fillId="6" borderId="9" xfId="0" applyFont="1" applyFill="1" applyBorder="1" applyAlignment="1">
      <alignment vertical="center" wrapText="1"/>
    </xf>
    <xf numFmtId="0" fontId="12" fillId="6" borderId="0" xfId="0" applyFont="1" applyFill="1" applyBorder="1" applyAlignment="1">
      <alignment vertical="center" wrapText="1"/>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8" fontId="11" fillId="13" borderId="11" xfId="0" applyNumberFormat="1" applyFont="1" applyFill="1" applyBorder="1" applyAlignment="1">
      <alignment vertical="center" shrinkToFit="1"/>
    </xf>
    <xf numFmtId="178" fontId="11" fillId="13" borderId="8" xfId="0" applyNumberFormat="1" applyFont="1" applyFill="1" applyBorder="1" applyAlignment="1">
      <alignment vertical="center" shrinkToFit="1"/>
    </xf>
    <xf numFmtId="182" fontId="11" fillId="13" borderId="11" xfId="0" applyNumberFormat="1" applyFont="1" applyFill="1" applyBorder="1" applyAlignment="1">
      <alignment vertical="center" shrinkToFit="1"/>
    </xf>
    <xf numFmtId="182" fontId="11" fillId="13" borderId="8" xfId="0" applyNumberFormat="1" applyFont="1" applyFill="1" applyBorder="1" applyAlignment="1">
      <alignment vertical="center" shrinkToFit="1"/>
    </xf>
    <xf numFmtId="0" fontId="7" fillId="14" borderId="1" xfId="0" applyFont="1" applyFill="1" applyBorder="1" applyAlignment="1">
      <alignment horizontal="center" vertical="center"/>
    </xf>
    <xf numFmtId="0" fontId="7" fillId="14" borderId="2" xfId="0" applyFont="1" applyFill="1" applyBorder="1" applyAlignment="1">
      <alignment horizontal="center" vertical="center"/>
    </xf>
    <xf numFmtId="0" fontId="7" fillId="14"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15" borderId="11" xfId="0" applyFont="1" applyFill="1" applyBorder="1" applyAlignment="1">
      <alignment horizontal="center" vertical="center"/>
    </xf>
    <xf numFmtId="0" fontId="11" fillId="15" borderId="8" xfId="0" applyFont="1" applyFill="1" applyBorder="1" applyAlignment="1">
      <alignment horizontal="center" vertical="center"/>
    </xf>
    <xf numFmtId="0" fontId="11" fillId="15" borderId="12" xfId="0" applyFont="1" applyFill="1" applyBorder="1" applyAlignment="1">
      <alignment horizontal="center" vertical="center"/>
    </xf>
    <xf numFmtId="49" fontId="5" fillId="13" borderId="11" xfId="0" applyNumberFormat="1" applyFont="1" applyFill="1" applyBorder="1" applyAlignment="1">
      <alignment horizontal="center" vertical="center" shrinkToFit="1"/>
    </xf>
    <xf numFmtId="49" fontId="5" fillId="13" borderId="8" xfId="0" applyNumberFormat="1" applyFont="1" applyFill="1" applyBorder="1" applyAlignment="1">
      <alignment horizontal="center" vertical="center" shrinkToFit="1"/>
    </xf>
    <xf numFmtId="49" fontId="5" fillId="13" borderId="12" xfId="0" applyNumberFormat="1" applyFont="1" applyFill="1" applyBorder="1" applyAlignment="1">
      <alignment horizontal="center" vertical="center" shrinkToFit="1"/>
    </xf>
    <xf numFmtId="0" fontId="8" fillId="13" borderId="1" xfId="0" applyFont="1" applyFill="1" applyBorder="1" applyAlignment="1">
      <alignment vertical="center" shrinkToFit="1"/>
    </xf>
    <xf numFmtId="0" fontId="8" fillId="13" borderId="2" xfId="0" applyFont="1" applyFill="1" applyBorder="1" applyAlignment="1">
      <alignment vertical="center" shrinkToFit="1"/>
    </xf>
    <xf numFmtId="0" fontId="8" fillId="13" borderId="3" xfId="0" applyFont="1" applyFill="1" applyBorder="1" applyAlignment="1">
      <alignment vertical="center" shrinkToFit="1"/>
    </xf>
    <xf numFmtId="0" fontId="11" fillId="13" borderId="3" xfId="0" applyFont="1" applyFill="1" applyBorder="1" applyAlignment="1">
      <alignment vertical="center"/>
    </xf>
    <xf numFmtId="0" fontId="11" fillId="13" borderId="1" xfId="0" applyFont="1" applyFill="1" applyBorder="1" applyAlignment="1">
      <alignment horizontal="center" vertical="center"/>
    </xf>
    <xf numFmtId="0" fontId="11" fillId="13" borderId="2" xfId="0" applyFont="1" applyFill="1" applyBorder="1" applyAlignment="1">
      <alignment horizontal="center" vertical="center"/>
    </xf>
    <xf numFmtId="0" fontId="11" fillId="13" borderId="3" xfId="0" applyFont="1" applyFill="1" applyBorder="1" applyAlignment="1">
      <alignment horizontal="center" vertical="center"/>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13" borderId="1" xfId="0" applyFont="1" applyFill="1" applyBorder="1" applyAlignment="1">
      <alignment horizontal="center" vertical="center" shrinkToFit="1"/>
    </xf>
    <xf numFmtId="0" fontId="11" fillId="13" borderId="2" xfId="0" applyFont="1" applyFill="1" applyBorder="1" applyAlignment="1">
      <alignment horizontal="center" vertical="center" shrinkToFit="1"/>
    </xf>
    <xf numFmtId="0" fontId="11" fillId="13" borderId="3" xfId="0" applyFont="1" applyFill="1" applyBorder="1" applyAlignment="1">
      <alignment horizontal="center" vertical="center" shrinkToFi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13" borderId="2" xfId="0" applyFont="1" applyFill="1" applyBorder="1" applyAlignment="1">
      <alignment horizontal="center" vertical="center" wrapText="1" shrinkToFit="1"/>
    </xf>
    <xf numFmtId="0" fontId="11" fillId="13" borderId="3" xfId="0" applyFont="1" applyFill="1" applyBorder="1" applyAlignment="1">
      <alignment horizontal="center" vertical="center" wrapText="1" shrinkToFit="1"/>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13" borderId="2" xfId="0" applyFont="1" applyFill="1" applyBorder="1" applyAlignment="1" applyProtection="1">
      <alignment vertical="center"/>
      <protection locked="0"/>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182" fontId="11" fillId="0" borderId="29" xfId="0" applyNumberFormat="1" applyFont="1" applyFill="1" applyBorder="1" applyAlignment="1">
      <alignment vertical="center" shrinkToFit="1"/>
    </xf>
    <xf numFmtId="182" fontId="11" fillId="0" borderId="27" xfId="0" applyNumberFormat="1" applyFont="1" applyFill="1" applyBorder="1" applyAlignment="1">
      <alignment vertical="center" shrinkToFi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textRotation="255"/>
    </xf>
    <xf numFmtId="178" fontId="11" fillId="0" borderId="29" xfId="0" applyNumberFormat="1" applyFont="1" applyFill="1" applyBorder="1" applyAlignment="1">
      <alignment vertical="center" shrinkToFit="1"/>
    </xf>
    <xf numFmtId="178" fontId="11" fillId="0" borderId="27" xfId="0" applyNumberFormat="1" applyFont="1" applyFill="1" applyBorder="1" applyAlignment="1">
      <alignment vertical="center" shrinkToFit="1"/>
    </xf>
    <xf numFmtId="176" fontId="11" fillId="0" borderId="9" xfId="0" applyNumberFormat="1" applyFont="1" applyFill="1" applyBorder="1" applyAlignment="1">
      <alignment vertical="center" wrapText="1"/>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176" fontId="11" fillId="13" borderId="11" xfId="0" applyNumberFormat="1" applyFont="1" applyFill="1" applyBorder="1" applyAlignment="1">
      <alignment vertical="center" shrinkToFit="1"/>
    </xf>
    <xf numFmtId="176" fontId="11" fillId="13" borderId="8" xfId="0" applyNumberFormat="1" applyFont="1" applyFill="1" applyBorder="1" applyAlignment="1">
      <alignment vertical="center" shrinkToFit="1"/>
    </xf>
    <xf numFmtId="176" fontId="11" fillId="6" borderId="2" xfId="0" applyNumberFormat="1" applyFont="1" applyFill="1" applyBorder="1" applyAlignment="1" applyProtection="1">
      <alignment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11" fillId="2" borderId="4" xfId="0" applyFont="1" applyFill="1" applyBorder="1" applyAlignment="1">
      <alignment vertical="center" wrapText="1"/>
    </xf>
    <xf numFmtId="0" fontId="11" fillId="2" borderId="9" xfId="0" applyFont="1" applyFill="1" applyBorder="1" applyAlignment="1">
      <alignment vertical="center"/>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5"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0" fillId="2" borderId="25" xfId="0" applyFill="1" applyBorder="1" applyAlignment="1">
      <alignment horizontal="center" vertical="center" shrinkToFit="1"/>
    </xf>
    <xf numFmtId="38" fontId="0" fillId="2" borderId="25" xfId="4" applyFont="1" applyFill="1" applyBorder="1" applyAlignment="1">
      <alignment horizontal="center" vertical="center" wrapText="1" shrinkToFit="1"/>
    </xf>
    <xf numFmtId="38" fontId="0" fillId="2" borderId="25" xfId="4" applyFont="1" applyFill="1" applyBorder="1" applyAlignment="1">
      <alignment horizontal="center" vertical="center" shrinkToFit="1"/>
    </xf>
    <xf numFmtId="0" fontId="31" fillId="9" borderId="1" xfId="0" applyFont="1" applyFill="1" applyBorder="1" applyAlignment="1">
      <alignment horizontal="center" vertical="center" shrinkToFit="1"/>
    </xf>
    <xf numFmtId="0" fontId="31" fillId="9" borderId="2" xfId="0" applyFont="1" applyFill="1" applyBorder="1" applyAlignment="1">
      <alignment horizontal="center" vertical="center" shrinkToFit="1"/>
    </xf>
    <xf numFmtId="0" fontId="31" fillId="9" borderId="3" xfId="0" applyFont="1" applyFill="1" applyBorder="1" applyAlignment="1">
      <alignment horizontal="center" vertical="center" shrinkToFit="1"/>
    </xf>
    <xf numFmtId="0" fontId="0" fillId="0" borderId="25" xfId="0" applyBorder="1" applyAlignment="1">
      <alignment horizontal="center" vertical="center" shrinkToFit="1"/>
    </xf>
    <xf numFmtId="0" fontId="29" fillId="10" borderId="1" xfId="0" applyFont="1" applyFill="1" applyBorder="1" applyAlignment="1">
      <alignment horizontal="center" vertical="center" shrinkToFit="1"/>
    </xf>
    <xf numFmtId="0" fontId="29" fillId="10" borderId="2" xfId="0" applyFont="1" applyFill="1" applyBorder="1" applyAlignment="1">
      <alignment horizontal="center" vertical="center" shrinkToFit="1"/>
    </xf>
    <xf numFmtId="0" fontId="29" fillId="10" borderId="3" xfId="0" applyFont="1" applyFill="1" applyBorder="1" applyAlignment="1">
      <alignment horizontal="center" vertical="center" shrinkToFit="1"/>
    </xf>
    <xf numFmtId="0" fontId="29" fillId="10" borderId="25" xfId="0" applyFont="1" applyFill="1" applyBorder="1" applyAlignment="1">
      <alignment horizontal="center" vertical="center" shrinkToFit="1"/>
    </xf>
    <xf numFmtId="0" fontId="29" fillId="12" borderId="1" xfId="0" applyFont="1" applyFill="1" applyBorder="1" applyAlignment="1">
      <alignment horizontal="center" vertical="center" shrinkToFit="1"/>
    </xf>
    <xf numFmtId="0" fontId="29" fillId="12" borderId="2" xfId="0" applyFont="1" applyFill="1" applyBorder="1" applyAlignment="1">
      <alignment horizontal="center" vertical="center" shrinkToFit="1"/>
    </xf>
    <xf numFmtId="0" fontId="29" fillId="12" borderId="3" xfId="0" applyFont="1" applyFill="1" applyBorder="1" applyAlignment="1">
      <alignment horizontal="center" vertical="center" shrinkToFit="1"/>
    </xf>
    <xf numFmtId="0" fontId="30" fillId="12" borderId="1" xfId="0" applyFont="1" applyFill="1" applyBorder="1" applyAlignment="1">
      <alignment horizontal="center" vertical="center" wrapText="1" shrinkToFit="1"/>
    </xf>
    <xf numFmtId="0" fontId="30" fillId="12" borderId="2" xfId="0" applyFont="1" applyFill="1" applyBorder="1" applyAlignment="1">
      <alignment horizontal="center" vertical="center" wrapText="1" shrinkToFit="1"/>
    </xf>
    <xf numFmtId="0" fontId="30" fillId="12" borderId="3" xfId="0" applyFont="1" applyFill="1" applyBorder="1" applyAlignment="1">
      <alignment horizontal="center" vertical="center" wrapText="1" shrinkToFit="1"/>
    </xf>
    <xf numFmtId="0" fontId="31" fillId="11" borderId="1" xfId="0" applyFont="1" applyFill="1" applyBorder="1" applyAlignment="1">
      <alignment horizontal="center" vertical="center" shrinkToFit="1"/>
    </xf>
    <xf numFmtId="0" fontId="31" fillId="11" borderId="2" xfId="0" applyFont="1" applyFill="1" applyBorder="1" applyAlignment="1">
      <alignment horizontal="center" vertical="center" shrinkToFit="1"/>
    </xf>
    <xf numFmtId="0" fontId="31" fillId="11" borderId="3" xfId="0" applyFont="1" applyFill="1" applyBorder="1" applyAlignment="1">
      <alignment horizontal="center" vertical="center" shrinkToFit="1"/>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0"/>
  <tableStyles count="0" defaultTableStyle="TableStyleMedium2" defaultPivotStyle="PivotStyleLight16"/>
  <colors>
    <mruColors>
      <color rgb="FFFFFF99"/>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0</xdr:row>
          <xdr:rowOff>19050</xdr:rowOff>
        </xdr:from>
        <xdr:to>
          <xdr:col>12</xdr:col>
          <xdr:colOff>552450</xdr:colOff>
          <xdr:row>1</xdr:row>
          <xdr:rowOff>142875</xdr:rowOff>
        </xdr:to>
        <xdr:sp macro="" textlink="">
          <xdr:nvSpPr>
            <xdr:cNvPr id="31749" name="Button 5" hidden="1">
              <a:extLst>
                <a:ext uri="{63B3BB69-23CF-44E3-9099-C40C66FF867C}">
                  <a14:compatExt spid="_x0000_s31749"/>
                </a:ext>
                <a:ext uri="{FF2B5EF4-FFF2-40B4-BE49-F238E27FC236}">
                  <a16:creationId xmlns:a16="http://schemas.microsoft.com/office/drawing/2014/main" id="{00000000-0008-0000-0200-0000057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リスト作成</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4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4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4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4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31</xdr:col>
      <xdr:colOff>91579</xdr:colOff>
      <xdr:row>3</xdr:row>
      <xdr:rowOff>331541</xdr:rowOff>
    </xdr:from>
    <xdr:to>
      <xdr:col>31</xdr:col>
      <xdr:colOff>270873</xdr:colOff>
      <xdr:row>4</xdr:row>
      <xdr:rowOff>246144</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902829" y="1150691"/>
          <a:ext cx="179294" cy="295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700"/>
            <a:t>※		</a:t>
          </a:r>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2:D15"/>
  <sheetViews>
    <sheetView tabSelected="1" view="pageBreakPreview" zoomScaleNormal="100" zoomScaleSheetLayoutView="100" workbookViewId="0">
      <selection activeCell="A2" sqref="A2:D2"/>
    </sheetView>
  </sheetViews>
  <sheetFormatPr defaultColWidth="9" defaultRowHeight="13.5"/>
  <cols>
    <col min="1" max="1" width="5.375" style="112" bestFit="1" customWidth="1"/>
    <col min="2" max="4" width="43.25" style="110" customWidth="1"/>
    <col min="5" max="5" width="4.25" style="112" customWidth="1"/>
    <col min="6" max="16384" width="9" style="112"/>
  </cols>
  <sheetData>
    <row r="2" spans="1:4" ht="17.25">
      <c r="A2" s="254" t="s">
        <v>282</v>
      </c>
      <c r="B2" s="254"/>
      <c r="C2" s="254"/>
      <c r="D2" s="254"/>
    </row>
    <row r="3" spans="1:4" ht="14.25">
      <c r="B3" s="111"/>
      <c r="C3" s="111"/>
    </row>
    <row r="4" spans="1:4" ht="14.25">
      <c r="A4" s="132" t="s">
        <v>144</v>
      </c>
      <c r="B4" s="133" t="s">
        <v>240</v>
      </c>
      <c r="C4" s="134" t="s">
        <v>145</v>
      </c>
      <c r="D4" s="134" t="s">
        <v>146</v>
      </c>
    </row>
    <row r="5" spans="1:4" ht="37.5" customHeight="1">
      <c r="A5" s="113">
        <v>1</v>
      </c>
      <c r="B5" s="114" t="s">
        <v>155</v>
      </c>
      <c r="C5" s="115"/>
      <c r="D5" s="115"/>
    </row>
    <row r="6" spans="1:4" ht="89.25" customHeight="1">
      <c r="A6" s="113">
        <f>A5+1</f>
        <v>2</v>
      </c>
      <c r="B6" s="114"/>
      <c r="C6" s="115" t="s">
        <v>279</v>
      </c>
      <c r="D6" s="115"/>
    </row>
    <row r="7" spans="1:4" ht="108" customHeight="1">
      <c r="A7" s="113">
        <f t="shared" ref="A7:A15" si="0">A6+1</f>
        <v>3</v>
      </c>
      <c r="B7" s="114"/>
      <c r="C7" s="115"/>
      <c r="D7" s="115" t="s">
        <v>288</v>
      </c>
    </row>
    <row r="8" spans="1:4" ht="63" customHeight="1">
      <c r="A8" s="113">
        <f t="shared" si="0"/>
        <v>4</v>
      </c>
      <c r="B8" s="114"/>
      <c r="C8" s="115" t="s">
        <v>241</v>
      </c>
      <c r="D8" s="115"/>
    </row>
    <row r="9" spans="1:4" ht="171.75" customHeight="1">
      <c r="A9" s="113">
        <f t="shared" si="0"/>
        <v>5</v>
      </c>
      <c r="B9" s="114"/>
      <c r="C9" s="115" t="s">
        <v>285</v>
      </c>
      <c r="D9" s="135"/>
    </row>
    <row r="10" spans="1:4" ht="95.25" customHeight="1">
      <c r="A10" s="113">
        <f t="shared" si="0"/>
        <v>6</v>
      </c>
      <c r="B10" s="116"/>
      <c r="C10" s="117" t="s">
        <v>280</v>
      </c>
      <c r="D10" s="118"/>
    </row>
    <row r="11" spans="1:4" ht="81.75" customHeight="1">
      <c r="A11" s="113">
        <f t="shared" si="0"/>
        <v>7</v>
      </c>
      <c r="B11" s="116"/>
      <c r="C11" s="117" t="s">
        <v>289</v>
      </c>
      <c r="D11" s="118"/>
    </row>
    <row r="12" spans="1:4" ht="37.5" customHeight="1">
      <c r="A12" s="113">
        <v>8</v>
      </c>
      <c r="B12" s="114"/>
      <c r="C12" s="115" t="s">
        <v>259</v>
      </c>
      <c r="D12" s="115"/>
    </row>
    <row r="13" spans="1:4" ht="91.5" customHeight="1">
      <c r="A13" s="113">
        <f t="shared" si="0"/>
        <v>9</v>
      </c>
      <c r="B13" s="114"/>
      <c r="C13" s="115" t="s">
        <v>286</v>
      </c>
      <c r="D13" s="115"/>
    </row>
    <row r="14" spans="1:4" ht="39" customHeight="1">
      <c r="A14" s="113">
        <f t="shared" si="0"/>
        <v>10</v>
      </c>
      <c r="B14" s="114" t="s">
        <v>283</v>
      </c>
      <c r="C14" s="115"/>
      <c r="D14" s="115"/>
    </row>
    <row r="15" spans="1:4" ht="52.5" customHeight="1">
      <c r="A15" s="113">
        <f t="shared" si="0"/>
        <v>11</v>
      </c>
      <c r="B15" s="114" t="s">
        <v>281</v>
      </c>
      <c r="C15" s="115"/>
      <c r="D15" s="115"/>
    </row>
  </sheetData>
  <mergeCells count="1">
    <mergeCell ref="A2:D2"/>
  </mergeCells>
  <phoneticPr fontId="3"/>
  <printOptions horizontalCentered="1"/>
  <pageMargins left="0.51181102362204722" right="0.51181102362204722" top="0.74803149606299213" bottom="0.55118110236220474"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J49"/>
  <sheetViews>
    <sheetView showZeros="0" view="pageBreakPreview" zoomScaleNormal="120" zoomScaleSheetLayoutView="100" workbookViewId="0">
      <selection activeCell="B1" sqref="B1"/>
    </sheetView>
  </sheetViews>
  <sheetFormatPr defaultColWidth="2.25" defaultRowHeight="12"/>
  <cols>
    <col min="1" max="1" width="2.625" style="1" customWidth="1"/>
    <col min="2" max="16384" width="2.25" style="1"/>
  </cols>
  <sheetData>
    <row r="1" spans="1:61" ht="13.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100"/>
    </row>
    <row r="2" spans="1:61" ht="22.5"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row>
    <row r="3" spans="1:61" ht="13.5">
      <c r="A3" s="29"/>
      <c r="B3" s="30"/>
      <c r="C3" s="31"/>
      <c r="D3" s="31"/>
      <c r="E3" s="29"/>
      <c r="F3" s="29"/>
      <c r="G3" s="29"/>
      <c r="H3" s="29"/>
      <c r="I3" s="29"/>
      <c r="J3" s="29"/>
      <c r="K3" s="29"/>
      <c r="L3" s="29"/>
      <c r="M3" s="29"/>
      <c r="N3" s="29"/>
      <c r="O3" s="29"/>
      <c r="P3" s="29"/>
      <c r="Q3" s="29"/>
      <c r="R3" s="29"/>
      <c r="S3" s="29"/>
      <c r="T3" s="29"/>
      <c r="U3" s="29"/>
      <c r="V3" s="29"/>
      <c r="W3" s="29"/>
      <c r="X3" s="29"/>
      <c r="Y3" s="29"/>
      <c r="Z3" s="29"/>
      <c r="AA3" s="29"/>
      <c r="AB3" s="159"/>
      <c r="AC3" s="154" t="s">
        <v>50</v>
      </c>
      <c r="AD3" s="273"/>
      <c r="AE3" s="273"/>
      <c r="AF3" s="160" t="s">
        <v>3</v>
      </c>
      <c r="AG3" s="273"/>
      <c r="AH3" s="273"/>
      <c r="AI3" s="160" t="s">
        <v>2</v>
      </c>
      <c r="AJ3" s="273"/>
      <c r="AK3" s="273"/>
      <c r="AL3" s="160" t="s">
        <v>1</v>
      </c>
      <c r="AM3" s="28"/>
    </row>
    <row r="4" spans="1:61" ht="45" customHeight="1">
      <c r="A4" s="29"/>
      <c r="B4" s="30"/>
      <c r="C4" s="31"/>
      <c r="D4" s="31"/>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row>
    <row r="5" spans="1:61" ht="18" customHeight="1">
      <c r="A5" s="275" t="s">
        <v>227</v>
      </c>
      <c r="B5" s="275"/>
      <c r="C5" s="275"/>
      <c r="D5" s="275"/>
      <c r="E5" s="275"/>
      <c r="F5" s="275"/>
      <c r="G5" s="275"/>
      <c r="H5" s="29"/>
      <c r="I5" s="29" t="s">
        <v>0</v>
      </c>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row>
    <row r="6" spans="1:61" ht="45" customHeight="1">
      <c r="A6" s="33"/>
      <c r="B6" s="33"/>
      <c r="C6" s="33"/>
      <c r="D6" s="33"/>
      <c r="E6" s="33"/>
      <c r="F6" s="33"/>
      <c r="G6" s="3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row>
    <row r="7" spans="1:61" ht="15.75" customHeight="1">
      <c r="A7" s="100"/>
      <c r="B7" s="100"/>
      <c r="C7" s="100"/>
      <c r="D7" s="100"/>
      <c r="E7" s="100"/>
      <c r="F7" s="100"/>
      <c r="G7" s="100"/>
      <c r="H7" s="29" t="s">
        <v>261</v>
      </c>
      <c r="I7" s="29"/>
      <c r="J7" s="34"/>
      <c r="K7" s="34"/>
      <c r="L7" s="29"/>
      <c r="M7" s="34"/>
      <c r="N7" s="29"/>
      <c r="O7" s="29"/>
      <c r="Q7" s="29"/>
      <c r="R7" s="276"/>
      <c r="S7" s="276"/>
      <c r="T7" s="276"/>
      <c r="U7" s="276"/>
      <c r="V7" s="276"/>
      <c r="W7" s="276"/>
      <c r="X7" s="276"/>
      <c r="Y7" s="276"/>
      <c r="Z7" s="276"/>
      <c r="AA7" s="276"/>
      <c r="AB7" s="276"/>
      <c r="AC7" s="276"/>
      <c r="AD7" s="276"/>
      <c r="AE7" s="276"/>
      <c r="AF7" s="276"/>
      <c r="AG7" s="276"/>
      <c r="AH7" s="276"/>
      <c r="AI7" s="276"/>
      <c r="AJ7" s="276"/>
      <c r="AK7" s="276"/>
      <c r="AL7" s="33"/>
      <c r="AM7" s="29"/>
    </row>
    <row r="8" spans="1:61" ht="15.75" customHeight="1">
      <c r="A8" s="33"/>
      <c r="B8" s="33"/>
      <c r="C8" s="33"/>
      <c r="D8" s="33"/>
      <c r="E8" s="33"/>
      <c r="F8" s="33"/>
      <c r="G8" s="33"/>
      <c r="H8" s="29" t="s">
        <v>262</v>
      </c>
      <c r="I8" s="29"/>
      <c r="J8" s="34"/>
      <c r="K8" s="34"/>
      <c r="L8" s="29"/>
      <c r="M8" s="29"/>
      <c r="N8" s="29"/>
      <c r="O8" s="29"/>
      <c r="P8" s="29"/>
      <c r="Q8" s="29"/>
      <c r="R8" s="276"/>
      <c r="S8" s="276"/>
      <c r="T8" s="276"/>
      <c r="U8" s="276"/>
      <c r="V8" s="276"/>
      <c r="W8" s="276"/>
      <c r="X8" s="276"/>
      <c r="Y8" s="276"/>
      <c r="Z8" s="276"/>
      <c r="AA8" s="276"/>
      <c r="AB8" s="276"/>
      <c r="AC8" s="276"/>
      <c r="AD8" s="276"/>
      <c r="AE8" s="276"/>
      <c r="AF8" s="276"/>
      <c r="AG8" s="276"/>
      <c r="AH8" s="276"/>
      <c r="AI8" s="276"/>
      <c r="AJ8" s="276"/>
      <c r="AK8" s="276"/>
      <c r="AL8" s="107"/>
      <c r="AM8" s="29"/>
    </row>
    <row r="9" spans="1:61" ht="60" customHeight="1">
      <c r="A9" s="33"/>
      <c r="B9" s="33"/>
      <c r="C9" s="33"/>
      <c r="D9" s="33"/>
      <c r="E9" s="33"/>
      <c r="F9" s="33"/>
      <c r="G9" s="33"/>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row>
    <row r="10" spans="1:61" ht="18" customHeight="1">
      <c r="A10" s="263" t="s">
        <v>267</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row>
    <row r="11" spans="1:61" ht="56.25" customHeight="1">
      <c r="A11" s="29"/>
      <c r="B11" s="30"/>
      <c r="C11" s="31"/>
      <c r="D11" s="31"/>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row>
    <row r="12" spans="1:61" ht="13.5">
      <c r="A12" s="29" t="s">
        <v>88</v>
      </c>
      <c r="B12" s="30"/>
      <c r="C12" s="31"/>
      <c r="D12" s="31"/>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row>
    <row r="13" spans="1:61" ht="57" customHeight="1" thickBo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row>
    <row r="14" spans="1:61" ht="14.25" thickBot="1">
      <c r="A14" s="29"/>
      <c r="B14" s="266" t="s">
        <v>263</v>
      </c>
      <c r="C14" s="266"/>
      <c r="D14" s="266"/>
      <c r="E14" s="266"/>
      <c r="F14" s="266"/>
      <c r="G14" s="266"/>
      <c r="H14" s="266"/>
      <c r="I14" s="266"/>
      <c r="J14" s="266"/>
      <c r="K14" s="267">
        <f ca="1">SUM(実績報告額一覧!M5:M105)</f>
        <v>0</v>
      </c>
      <c r="L14" s="267"/>
      <c r="M14" s="267"/>
      <c r="N14" s="267"/>
      <c r="O14" s="267"/>
      <c r="P14" s="267"/>
      <c r="Q14" s="267"/>
      <c r="R14" s="267"/>
      <c r="S14" s="32" t="s">
        <v>171</v>
      </c>
      <c r="T14" s="32"/>
      <c r="U14" s="29"/>
      <c r="V14" s="29"/>
      <c r="W14" s="29"/>
      <c r="X14" s="29"/>
      <c r="Y14" s="29"/>
      <c r="Z14" s="29"/>
      <c r="AA14" s="29"/>
      <c r="AB14" s="29"/>
      <c r="AC14" s="29"/>
      <c r="AD14" s="29"/>
      <c r="AE14" s="29"/>
      <c r="AF14" s="29"/>
      <c r="AG14" s="29"/>
      <c r="AH14" s="29"/>
      <c r="AI14" s="29"/>
      <c r="AJ14" s="29"/>
      <c r="AK14" s="29"/>
      <c r="AL14" s="29"/>
      <c r="AM14" s="29"/>
      <c r="AP14" s="188" t="str">
        <f ca="1">IF(K14=SUM(別添!$N$5:$N$29),"○","! 別添(事業所一覧)の合計額と一致しません")</f>
        <v>○</v>
      </c>
      <c r="AQ14" s="189"/>
      <c r="AR14" s="189"/>
      <c r="AS14" s="189"/>
      <c r="AT14" s="189"/>
      <c r="AU14" s="189"/>
      <c r="AV14" s="189"/>
      <c r="AW14" s="189"/>
      <c r="AX14" s="189"/>
      <c r="AY14" s="189"/>
      <c r="AZ14" s="189"/>
      <c r="BA14" s="189"/>
      <c r="BB14" s="189"/>
      <c r="BC14" s="189"/>
      <c r="BD14" s="189"/>
      <c r="BE14" s="189"/>
      <c r="BF14" s="190"/>
    </row>
    <row r="15" spans="1:61" ht="7.5" customHeight="1" thickBot="1">
      <c r="A15" s="29"/>
      <c r="B15" s="32"/>
      <c r="C15" s="32"/>
      <c r="D15" s="32"/>
      <c r="E15" s="32"/>
      <c r="F15" s="32"/>
      <c r="G15" s="32"/>
      <c r="H15" s="32"/>
      <c r="I15" s="32"/>
      <c r="J15" s="32"/>
      <c r="K15" s="32"/>
      <c r="L15" s="32"/>
      <c r="M15" s="32"/>
      <c r="N15" s="32"/>
      <c r="O15" s="32"/>
      <c r="P15" s="32"/>
      <c r="Q15" s="32"/>
      <c r="R15" s="32"/>
      <c r="S15" s="32"/>
      <c r="T15" s="32"/>
      <c r="U15" s="29"/>
      <c r="V15" s="29"/>
      <c r="W15" s="29"/>
      <c r="X15" s="29"/>
      <c r="Y15" s="29"/>
      <c r="Z15" s="29"/>
      <c r="AA15" s="29"/>
      <c r="AB15" s="29"/>
      <c r="AC15" s="29"/>
      <c r="AD15" s="29"/>
      <c r="AE15" s="29"/>
      <c r="AF15" s="29"/>
      <c r="AG15" s="29"/>
      <c r="AH15" s="29"/>
      <c r="AI15" s="29"/>
      <c r="AJ15" s="29"/>
      <c r="AK15" s="29"/>
      <c r="AL15" s="29"/>
      <c r="AM15" s="29"/>
    </row>
    <row r="16" spans="1:61" ht="14.25" thickBot="1">
      <c r="A16" s="29"/>
      <c r="B16" s="153" t="s">
        <v>172</v>
      </c>
      <c r="D16" s="32"/>
      <c r="E16" s="32"/>
      <c r="F16" s="32"/>
      <c r="G16" s="32"/>
      <c r="H16" s="32"/>
      <c r="I16" s="32"/>
      <c r="L16" s="32"/>
      <c r="M16" s="32"/>
      <c r="N16" s="32"/>
      <c r="O16" s="32"/>
      <c r="P16" s="32"/>
      <c r="Q16" s="32"/>
      <c r="R16" s="32"/>
      <c r="S16" s="32"/>
      <c r="T16" s="32"/>
      <c r="U16" s="29"/>
      <c r="V16" s="29"/>
      <c r="W16" s="29"/>
      <c r="X16" s="29"/>
      <c r="Y16" s="29"/>
      <c r="Z16" s="29"/>
      <c r="AA16" s="29"/>
      <c r="AB16" s="29"/>
      <c r="AC16" s="29"/>
      <c r="AD16" s="29"/>
      <c r="AE16" s="29"/>
      <c r="AF16" s="29"/>
      <c r="AG16" s="29"/>
      <c r="AH16" s="29"/>
      <c r="AI16" s="29"/>
      <c r="AJ16" s="29"/>
      <c r="AK16" s="29"/>
      <c r="AL16" s="29"/>
      <c r="AM16" s="29"/>
      <c r="AP16" s="188" t="str">
        <f ca="1">IF(BH18=BH19,"○","! 職員表の合計人数と個票の合計人数が一致しません")</f>
        <v>○</v>
      </c>
      <c r="AQ16" s="189"/>
      <c r="AR16" s="189"/>
      <c r="AS16" s="189"/>
      <c r="AT16" s="189"/>
      <c r="AU16" s="189"/>
      <c r="AV16" s="189"/>
      <c r="AW16" s="189"/>
      <c r="AX16" s="189"/>
      <c r="AY16" s="189"/>
      <c r="AZ16" s="189"/>
      <c r="BA16" s="189"/>
      <c r="BB16" s="189"/>
      <c r="BC16" s="189"/>
      <c r="BD16" s="189"/>
      <c r="BE16" s="189"/>
      <c r="BF16" s="189"/>
      <c r="BG16" s="189"/>
      <c r="BH16" s="189"/>
      <c r="BI16" s="190"/>
    </row>
    <row r="17" spans="1:62" ht="13.5">
      <c r="A17" s="29"/>
      <c r="B17" s="32"/>
      <c r="C17" s="268" t="s">
        <v>173</v>
      </c>
      <c r="D17" s="268"/>
      <c r="E17" s="268"/>
      <c r="F17" s="268"/>
      <c r="G17" s="268"/>
      <c r="H17" s="268"/>
      <c r="I17" s="268"/>
      <c r="J17" s="268"/>
      <c r="K17" s="268"/>
      <c r="L17" s="268"/>
      <c r="M17" s="268"/>
      <c r="N17" s="268"/>
      <c r="O17" s="268"/>
      <c r="P17" s="268"/>
      <c r="Q17" s="268"/>
      <c r="R17" s="268"/>
      <c r="S17" s="268"/>
      <c r="T17" s="268"/>
      <c r="U17" s="268"/>
      <c r="V17" s="268"/>
      <c r="W17" s="268"/>
      <c r="X17" s="274">
        <f ca="1">SUM(実績報告額一覧!$H$5:$H$105)</f>
        <v>0</v>
      </c>
      <c r="Y17" s="274"/>
      <c r="Z17" s="274"/>
      <c r="AA17" s="274"/>
      <c r="AB17" s="274"/>
      <c r="AC17" s="29" t="s">
        <v>171</v>
      </c>
      <c r="AD17" s="29"/>
      <c r="AE17" s="29"/>
      <c r="AF17" s="29"/>
      <c r="AG17" s="29"/>
      <c r="AH17" s="29"/>
      <c r="AI17" s="29"/>
      <c r="AJ17" s="29"/>
      <c r="AK17" s="29"/>
      <c r="AL17" s="29"/>
      <c r="AM17" s="29"/>
    </row>
    <row r="18" spans="1:62" ht="13.5">
      <c r="A18" s="29"/>
      <c r="B18" s="32"/>
      <c r="C18" s="268" t="s">
        <v>81</v>
      </c>
      <c r="D18" s="268"/>
      <c r="E18" s="268"/>
      <c r="F18" s="268"/>
      <c r="G18" s="268"/>
      <c r="H18" s="268"/>
      <c r="I18" s="268"/>
      <c r="J18" s="268"/>
      <c r="K18" s="268"/>
      <c r="L18" s="268"/>
      <c r="M18" s="268"/>
      <c r="N18" s="268"/>
      <c r="O18" s="268"/>
      <c r="P18" s="268"/>
      <c r="Q18" s="268"/>
      <c r="R18" s="268"/>
      <c r="S18" s="268"/>
      <c r="T18" s="268"/>
      <c r="U18" s="268"/>
      <c r="V18" s="268"/>
      <c r="W18" s="268"/>
      <c r="X18" s="274">
        <f ca="1">SUM(実績報告額一覧!$J$5:$J$105)</f>
        <v>0</v>
      </c>
      <c r="Y18" s="274"/>
      <c r="Z18" s="274"/>
      <c r="AA18" s="274"/>
      <c r="AB18" s="274"/>
      <c r="AC18" s="29" t="s">
        <v>171</v>
      </c>
      <c r="AD18" s="29"/>
      <c r="AE18" s="29"/>
      <c r="AF18" s="29"/>
      <c r="AG18" s="29"/>
      <c r="AH18" s="29"/>
      <c r="AI18" s="29"/>
      <c r="AJ18" s="29"/>
      <c r="AK18" s="29"/>
      <c r="AL18" s="29"/>
      <c r="AM18" s="29"/>
      <c r="AP18" s="192" t="s">
        <v>224</v>
      </c>
      <c r="AQ18" s="193"/>
      <c r="AR18" s="194"/>
      <c r="AS18" s="192" t="s">
        <v>221</v>
      </c>
      <c r="AT18" s="193"/>
      <c r="AU18" s="194"/>
      <c r="AV18" s="277">
        <f>COUNTIFS(職員表!O6:O86,20)</f>
        <v>0</v>
      </c>
      <c r="AW18" s="278"/>
      <c r="AX18" s="194" t="s">
        <v>222</v>
      </c>
      <c r="AY18" s="192" t="s">
        <v>223</v>
      </c>
      <c r="AZ18" s="193"/>
      <c r="BA18" s="194"/>
      <c r="BB18" s="277">
        <f>COUNTIFS(職員表!O6:O86,5)</f>
        <v>0</v>
      </c>
      <c r="BC18" s="278"/>
      <c r="BD18" s="194" t="s">
        <v>222</v>
      </c>
      <c r="BE18" s="192" t="s">
        <v>226</v>
      </c>
      <c r="BF18" s="193"/>
      <c r="BG18" s="194"/>
      <c r="BH18" s="277">
        <f>SUM(AV18,BB18)</f>
        <v>0</v>
      </c>
      <c r="BI18" s="278"/>
      <c r="BJ18" s="194" t="s">
        <v>222</v>
      </c>
    </row>
    <row r="19" spans="1:62" ht="13.5">
      <c r="A19" s="29"/>
      <c r="B19" s="32"/>
      <c r="C19" s="268" t="s">
        <v>83</v>
      </c>
      <c r="D19" s="268"/>
      <c r="E19" s="268"/>
      <c r="F19" s="268"/>
      <c r="G19" s="268"/>
      <c r="H19" s="268"/>
      <c r="I19" s="268"/>
      <c r="J19" s="268"/>
      <c r="K19" s="268"/>
      <c r="L19" s="268"/>
      <c r="M19" s="268"/>
      <c r="N19" s="268"/>
      <c r="O19" s="268"/>
      <c r="P19" s="268"/>
      <c r="Q19" s="268"/>
      <c r="R19" s="268"/>
      <c r="S19" s="268"/>
      <c r="T19" s="268"/>
      <c r="U19" s="268"/>
      <c r="V19" s="268"/>
      <c r="W19" s="268"/>
      <c r="X19" s="274">
        <f ca="1">SUM(実績報告額一覧!$K$5:$K$105)</f>
        <v>0</v>
      </c>
      <c r="Y19" s="274"/>
      <c r="Z19" s="274"/>
      <c r="AA19" s="274"/>
      <c r="AB19" s="274"/>
      <c r="AC19" s="29" t="s">
        <v>171</v>
      </c>
      <c r="AD19" s="29"/>
      <c r="AE19" s="29"/>
      <c r="AF19" s="29"/>
      <c r="AG19" s="29"/>
      <c r="AH19" s="29"/>
      <c r="AI19" s="29"/>
      <c r="AJ19" s="29"/>
      <c r="AK19" s="29"/>
      <c r="AL19" s="29"/>
      <c r="AM19" s="29"/>
      <c r="AP19" s="192" t="s">
        <v>225</v>
      </c>
      <c r="AQ19" s="193"/>
      <c r="AR19" s="194"/>
      <c r="AS19" s="192" t="s">
        <v>221</v>
      </c>
      <c r="AT19" s="193"/>
      <c r="AU19" s="194"/>
      <c r="AV19" s="277">
        <f ca="1">SUM(別添!AM5:AM30)</f>
        <v>0</v>
      </c>
      <c r="AW19" s="278"/>
      <c r="AX19" s="194" t="s">
        <v>222</v>
      </c>
      <c r="AY19" s="192" t="s">
        <v>223</v>
      </c>
      <c r="AZ19" s="193"/>
      <c r="BA19" s="194"/>
      <c r="BB19" s="277">
        <f ca="1">SUM(別添!AN5:AN30)</f>
        <v>0</v>
      </c>
      <c r="BC19" s="278"/>
      <c r="BD19" s="194" t="s">
        <v>222</v>
      </c>
      <c r="BE19" s="192" t="s">
        <v>226</v>
      </c>
      <c r="BF19" s="193"/>
      <c r="BG19" s="194"/>
      <c r="BH19" s="277">
        <f ca="1">SUM(AV19,BB19)</f>
        <v>0</v>
      </c>
      <c r="BI19" s="278"/>
      <c r="BJ19" s="194" t="s">
        <v>222</v>
      </c>
    </row>
    <row r="20" spans="1:62" ht="13.5">
      <c r="A20" s="29"/>
      <c r="B20" s="32"/>
      <c r="C20" s="268" t="s">
        <v>84</v>
      </c>
      <c r="D20" s="268"/>
      <c r="E20" s="268"/>
      <c r="F20" s="268"/>
      <c r="G20" s="268"/>
      <c r="H20" s="268"/>
      <c r="I20" s="268"/>
      <c r="J20" s="268"/>
      <c r="K20" s="268"/>
      <c r="L20" s="268"/>
      <c r="M20" s="268"/>
      <c r="N20" s="268"/>
      <c r="O20" s="268"/>
      <c r="P20" s="268"/>
      <c r="Q20" s="268"/>
      <c r="R20" s="268"/>
      <c r="S20" s="268"/>
      <c r="T20" s="268"/>
      <c r="U20" s="268"/>
      <c r="V20" s="268"/>
      <c r="W20" s="268"/>
      <c r="X20" s="274">
        <f ca="1">SUM(実績報告額一覧!$L$5:$L$105)</f>
        <v>0</v>
      </c>
      <c r="Y20" s="274"/>
      <c r="Z20" s="274"/>
      <c r="AA20" s="274"/>
      <c r="AB20" s="274"/>
      <c r="AC20" s="29" t="s">
        <v>171</v>
      </c>
      <c r="AD20" s="29"/>
      <c r="AE20" s="29"/>
      <c r="AF20" s="29"/>
      <c r="AG20" s="29"/>
      <c r="AH20" s="29"/>
      <c r="AI20" s="29"/>
      <c r="AJ20" s="29"/>
      <c r="AK20" s="29"/>
      <c r="AL20" s="29"/>
      <c r="AM20" s="29"/>
    </row>
    <row r="21" spans="1:62">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row>
    <row r="22" spans="1:62">
      <c r="A22" s="34"/>
      <c r="B22" s="34" t="s">
        <v>175</v>
      </c>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row>
    <row r="23" spans="1:62" ht="13.5">
      <c r="A23" s="34"/>
      <c r="B23" s="29" t="s">
        <v>264</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row>
    <row r="24" spans="1:62" ht="13.5">
      <c r="A24" s="34"/>
      <c r="B24" s="29" t="s">
        <v>265</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row>
    <row r="25" spans="1:62" ht="13.5">
      <c r="A25" s="34"/>
      <c r="B25" s="34"/>
      <c r="C25" s="34"/>
      <c r="D25" s="29" t="s">
        <v>266</v>
      </c>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row>
    <row r="26" spans="1:62" ht="13.5">
      <c r="A26" s="34"/>
      <c r="B26" s="29" t="s">
        <v>174</v>
      </c>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row>
    <row r="27" spans="1:62">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row>
    <row r="28" spans="1:62">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row>
    <row r="29" spans="1:62">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row>
    <row r="30" spans="1:6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row>
    <row r="31" spans="1:62">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row>
    <row r="32" spans="1:6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row>
    <row r="33" spans="1:39">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row>
    <row r="34" spans="1:39">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row>
    <row r="35" spans="1:39">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row>
    <row r="36" spans="1:39">
      <c r="A36" s="34"/>
      <c r="B36" s="34"/>
      <c r="C36" s="34"/>
      <c r="D36" s="34"/>
      <c r="E36" s="34"/>
      <c r="F36" s="34"/>
      <c r="G36" s="34"/>
      <c r="H36" s="34"/>
      <c r="I36" s="34"/>
      <c r="J36" s="34"/>
      <c r="K36" s="34"/>
      <c r="L36" s="34"/>
      <c r="M36" s="34"/>
      <c r="N36" s="34"/>
      <c r="O36" s="34"/>
      <c r="P36" s="34"/>
      <c r="Q36" s="34"/>
      <c r="R36" s="34"/>
      <c r="S36" s="34"/>
      <c r="T36" s="34" t="s">
        <v>220</v>
      </c>
      <c r="V36" s="34"/>
      <c r="W36" s="34"/>
      <c r="X36" s="34"/>
      <c r="Y36" s="34"/>
      <c r="Z36" s="34"/>
      <c r="AA36" s="34"/>
      <c r="AB36" s="34"/>
      <c r="AC36" s="34"/>
      <c r="AD36" s="34"/>
      <c r="AE36" s="34"/>
      <c r="AF36" s="34"/>
      <c r="AG36" s="34"/>
      <c r="AH36" s="34"/>
      <c r="AI36" s="34"/>
      <c r="AJ36" s="34"/>
      <c r="AK36" s="34"/>
      <c r="AL36" s="34"/>
      <c r="AM36" s="34"/>
    </row>
    <row r="37" spans="1:39" ht="6" customHeight="1">
      <c r="A37" s="34"/>
      <c r="B37" s="34"/>
      <c r="C37" s="34"/>
      <c r="D37" s="34"/>
      <c r="E37" s="34"/>
      <c r="F37" s="34"/>
      <c r="G37" s="34"/>
      <c r="H37" s="34"/>
      <c r="I37" s="34"/>
      <c r="J37" s="34"/>
      <c r="K37" s="34"/>
      <c r="L37" s="34"/>
      <c r="M37" s="34"/>
      <c r="N37" s="34"/>
      <c r="O37" s="34"/>
      <c r="P37" s="34"/>
      <c r="Q37" s="34"/>
      <c r="R37" s="34"/>
      <c r="S37" s="34"/>
      <c r="T37" s="34"/>
      <c r="X37" s="34"/>
      <c r="Z37" s="34"/>
      <c r="AA37" s="34"/>
      <c r="AB37" s="34"/>
      <c r="AC37" s="34"/>
      <c r="AD37" s="34"/>
      <c r="AE37" s="34"/>
      <c r="AF37" s="34"/>
      <c r="AG37" s="34"/>
      <c r="AH37" s="34"/>
      <c r="AI37" s="34"/>
      <c r="AJ37" s="34"/>
      <c r="AK37" s="34"/>
      <c r="AL37" s="34"/>
      <c r="AM37" s="34"/>
    </row>
    <row r="38" spans="1:39">
      <c r="A38" s="34"/>
      <c r="B38" s="34"/>
      <c r="C38" s="34"/>
      <c r="D38" s="34"/>
      <c r="E38" s="34"/>
      <c r="F38" s="34"/>
      <c r="G38" s="34"/>
      <c r="H38" s="34"/>
      <c r="I38" s="34"/>
      <c r="J38" s="34"/>
      <c r="K38" s="34"/>
      <c r="L38" s="34"/>
      <c r="M38" s="34"/>
      <c r="N38" s="34"/>
      <c r="O38" s="34"/>
      <c r="P38" s="34"/>
      <c r="Q38" s="34"/>
      <c r="R38" s="34"/>
      <c r="S38" s="34"/>
      <c r="T38" s="34"/>
      <c r="U38" s="256" t="s">
        <v>203</v>
      </c>
      <c r="V38" s="257"/>
      <c r="W38" s="257"/>
      <c r="X38" s="257"/>
      <c r="Y38" s="257"/>
      <c r="Z38" s="257"/>
      <c r="AA38" s="257"/>
      <c r="AB38" s="270"/>
      <c r="AC38" s="169" t="s">
        <v>212</v>
      </c>
      <c r="AD38" s="272"/>
      <c r="AE38" s="272"/>
      <c r="AF38" s="272"/>
      <c r="AG38" s="272"/>
      <c r="AH38" s="170"/>
      <c r="AI38" s="170"/>
      <c r="AJ38" s="170"/>
      <c r="AK38" s="171"/>
      <c r="AL38" s="34"/>
      <c r="AM38" s="34"/>
    </row>
    <row r="39" spans="1:39" ht="18" customHeight="1">
      <c r="A39" s="34"/>
      <c r="B39" s="34"/>
      <c r="C39" s="34"/>
      <c r="D39" s="34"/>
      <c r="E39" s="34"/>
      <c r="F39" s="34"/>
      <c r="G39" s="34"/>
      <c r="H39" s="34"/>
      <c r="I39" s="34"/>
      <c r="J39" s="34"/>
      <c r="K39" s="34"/>
      <c r="L39" s="34"/>
      <c r="M39" s="34"/>
      <c r="N39" s="34"/>
      <c r="O39" s="34"/>
      <c r="P39" s="34"/>
      <c r="Q39" s="34"/>
      <c r="R39" s="34"/>
      <c r="S39" s="34"/>
      <c r="T39" s="34"/>
      <c r="U39" s="258"/>
      <c r="V39" s="259"/>
      <c r="W39" s="259"/>
      <c r="X39" s="259"/>
      <c r="Y39" s="259"/>
      <c r="Z39" s="259"/>
      <c r="AA39" s="259"/>
      <c r="AB39" s="271"/>
      <c r="AC39" s="269"/>
      <c r="AD39" s="269"/>
      <c r="AE39" s="269"/>
      <c r="AF39" s="269"/>
      <c r="AG39" s="269"/>
      <c r="AH39" s="269"/>
      <c r="AI39" s="269"/>
      <c r="AJ39" s="269"/>
      <c r="AK39" s="269"/>
      <c r="AL39" s="34"/>
      <c r="AM39" s="34"/>
    </row>
    <row r="40" spans="1:39" ht="18.75" customHeight="1">
      <c r="A40" s="34"/>
      <c r="B40" s="34"/>
      <c r="C40" s="34"/>
      <c r="D40" s="34"/>
      <c r="E40" s="34"/>
      <c r="F40" s="34"/>
      <c r="G40" s="34"/>
      <c r="H40" s="34"/>
      <c r="I40" s="34"/>
      <c r="J40" s="34"/>
      <c r="K40" s="34"/>
      <c r="L40" s="34"/>
      <c r="M40" s="34"/>
      <c r="N40" s="34"/>
      <c r="O40" s="34"/>
      <c r="P40" s="34"/>
      <c r="Q40" s="34"/>
      <c r="R40" s="34"/>
      <c r="S40" s="34"/>
      <c r="T40" s="34"/>
      <c r="U40" s="264" t="s">
        <v>149</v>
      </c>
      <c r="V40" s="265"/>
      <c r="W40" s="265"/>
      <c r="X40" s="265"/>
      <c r="Y40" s="265"/>
      <c r="Z40" s="265"/>
      <c r="AA40" s="265"/>
      <c r="AB40" s="120"/>
      <c r="AC40" s="255"/>
      <c r="AD40" s="255"/>
      <c r="AE40" s="255"/>
      <c r="AF40" s="255"/>
      <c r="AG40" s="255"/>
      <c r="AH40" s="255"/>
      <c r="AI40" s="255"/>
      <c r="AJ40" s="255"/>
      <c r="AK40" s="255"/>
      <c r="AL40" s="34"/>
      <c r="AM40" s="34"/>
    </row>
    <row r="41" spans="1:39" ht="18.75" customHeight="1">
      <c r="A41" s="34"/>
      <c r="B41" s="34"/>
      <c r="C41" s="34"/>
      <c r="D41" s="34"/>
      <c r="E41" s="34"/>
      <c r="F41" s="34"/>
      <c r="G41" s="34"/>
      <c r="H41" s="34"/>
      <c r="I41" s="34"/>
      <c r="J41" s="34"/>
      <c r="K41" s="34"/>
      <c r="L41" s="34"/>
      <c r="M41" s="34"/>
      <c r="N41" s="34"/>
      <c r="O41" s="34"/>
      <c r="P41" s="34"/>
      <c r="Q41" s="34"/>
      <c r="R41" s="34"/>
      <c r="S41" s="34"/>
      <c r="T41" s="34"/>
      <c r="U41" s="264" t="s">
        <v>150</v>
      </c>
      <c r="V41" s="265"/>
      <c r="W41" s="265"/>
      <c r="X41" s="265"/>
      <c r="Y41" s="265"/>
      <c r="Z41" s="265"/>
      <c r="AA41" s="265"/>
      <c r="AB41" s="120"/>
      <c r="AC41" s="255"/>
      <c r="AD41" s="255"/>
      <c r="AE41" s="255"/>
      <c r="AF41" s="255"/>
      <c r="AG41" s="255"/>
      <c r="AH41" s="255"/>
      <c r="AI41" s="255"/>
      <c r="AJ41" s="255"/>
      <c r="AK41" s="255"/>
      <c r="AL41" s="34"/>
      <c r="AM41" s="34"/>
    </row>
    <row r="42" spans="1:39" ht="18.75" customHeight="1">
      <c r="A42" s="34"/>
      <c r="B42" s="34"/>
      <c r="C42" s="34"/>
      <c r="D42" s="34"/>
      <c r="E42" s="34"/>
      <c r="F42" s="34"/>
      <c r="G42" s="34"/>
      <c r="H42" s="34"/>
      <c r="I42" s="34"/>
      <c r="J42" s="34"/>
      <c r="K42" s="34"/>
      <c r="L42" s="34"/>
      <c r="M42" s="34"/>
      <c r="N42" s="34"/>
      <c r="O42" s="34"/>
      <c r="P42" s="34"/>
      <c r="Q42" s="34"/>
      <c r="R42" s="34"/>
      <c r="S42" s="34"/>
      <c r="T42" s="34"/>
      <c r="U42" s="256" t="s">
        <v>151</v>
      </c>
      <c r="V42" s="257"/>
      <c r="W42" s="257"/>
      <c r="X42" s="119"/>
      <c r="Y42" s="260" t="s">
        <v>148</v>
      </c>
      <c r="Z42" s="261"/>
      <c r="AA42" s="261"/>
      <c r="AB42" s="262"/>
      <c r="AC42" s="255"/>
      <c r="AD42" s="255"/>
      <c r="AE42" s="255"/>
      <c r="AF42" s="255"/>
      <c r="AG42" s="255"/>
      <c r="AH42" s="255"/>
      <c r="AI42" s="255"/>
      <c r="AJ42" s="255"/>
      <c r="AK42" s="255"/>
      <c r="AL42" s="34"/>
      <c r="AM42" s="34"/>
    </row>
    <row r="43" spans="1:39" ht="18.75" customHeight="1">
      <c r="A43" s="34"/>
      <c r="B43" s="34"/>
      <c r="C43" s="34"/>
      <c r="D43" s="34"/>
      <c r="E43" s="34"/>
      <c r="F43" s="34"/>
      <c r="G43" s="34"/>
      <c r="H43" s="34"/>
      <c r="I43" s="34"/>
      <c r="J43" s="34"/>
      <c r="K43" s="34"/>
      <c r="L43" s="34"/>
      <c r="M43" s="34"/>
      <c r="N43" s="34"/>
      <c r="O43" s="34"/>
      <c r="P43" s="34"/>
      <c r="Q43" s="34"/>
      <c r="R43" s="34"/>
      <c r="S43" s="34"/>
      <c r="T43" s="34"/>
      <c r="U43" s="258"/>
      <c r="V43" s="259"/>
      <c r="W43" s="259"/>
      <c r="X43" s="121"/>
      <c r="Y43" s="260" t="s">
        <v>152</v>
      </c>
      <c r="Z43" s="261"/>
      <c r="AA43" s="261"/>
      <c r="AB43" s="262"/>
      <c r="AC43" s="255"/>
      <c r="AD43" s="255"/>
      <c r="AE43" s="255"/>
      <c r="AF43" s="255"/>
      <c r="AG43" s="255"/>
      <c r="AH43" s="255"/>
      <c r="AI43" s="255"/>
      <c r="AJ43" s="255"/>
      <c r="AK43" s="255"/>
      <c r="AL43" s="34"/>
      <c r="AM43" s="34"/>
    </row>
    <row r="44" spans="1:39" ht="18.75"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row>
    <row r="45" spans="1:39">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row>
    <row r="46" spans="1:39">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row>
    <row r="47" spans="1:39">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row>
    <row r="48" spans="1:39">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row>
    <row r="49" spans="1:39">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row>
  </sheetData>
  <mergeCells count="35">
    <mergeCell ref="AV18:AW18"/>
    <mergeCell ref="BB18:BC18"/>
    <mergeCell ref="AV19:AW19"/>
    <mergeCell ref="BB19:BC19"/>
    <mergeCell ref="BH18:BI18"/>
    <mergeCell ref="BH19:BI19"/>
    <mergeCell ref="AJ3:AK3"/>
    <mergeCell ref="AG3:AH3"/>
    <mergeCell ref="AD3:AE3"/>
    <mergeCell ref="C19:W19"/>
    <mergeCell ref="C20:W20"/>
    <mergeCell ref="C17:W17"/>
    <mergeCell ref="X17:AB17"/>
    <mergeCell ref="X18:AB18"/>
    <mergeCell ref="X19:AB19"/>
    <mergeCell ref="X20:AB20"/>
    <mergeCell ref="A5:G5"/>
    <mergeCell ref="R7:AK7"/>
    <mergeCell ref="R8:AK8"/>
    <mergeCell ref="AC43:AK43"/>
    <mergeCell ref="U42:W43"/>
    <mergeCell ref="Y42:AB42"/>
    <mergeCell ref="Y43:AB43"/>
    <mergeCell ref="A10:AM10"/>
    <mergeCell ref="U40:AA40"/>
    <mergeCell ref="U41:AA41"/>
    <mergeCell ref="AC40:AK40"/>
    <mergeCell ref="AC41:AK41"/>
    <mergeCell ref="AC42:AK42"/>
    <mergeCell ref="B14:J14"/>
    <mergeCell ref="K14:R14"/>
    <mergeCell ref="C18:W18"/>
    <mergeCell ref="AC39:AK39"/>
    <mergeCell ref="U38:AB39"/>
    <mergeCell ref="AD38:AG38"/>
  </mergeCells>
  <phoneticPr fontId="3"/>
  <printOptions horizontalCentered="1"/>
  <pageMargins left="0.70866141732283472" right="0.70866141732283472" top="0.94488188976377963" bottom="0.74803149606299213" header="0.31496062992125984" footer="0.31496062992125984"/>
  <pageSetup paperSize="9" scale="9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M105"/>
  <sheetViews>
    <sheetView showZeros="0" view="pageBreakPreview" zoomScale="85" zoomScaleNormal="100" zoomScaleSheetLayoutView="85" workbookViewId="0">
      <selection activeCell="G5" sqref="G5"/>
    </sheetView>
  </sheetViews>
  <sheetFormatPr defaultColWidth="2.25" defaultRowHeight="13.5"/>
  <cols>
    <col min="1" max="1" width="3.125" style="7" customWidth="1"/>
    <col min="2" max="2" width="12.875" style="7" customWidth="1"/>
    <col min="3" max="3" width="30.25" style="7" customWidth="1"/>
    <col min="4" max="4" width="13.875" style="7" bestFit="1" customWidth="1"/>
    <col min="5" max="5" width="8.125" style="7" bestFit="1" customWidth="1"/>
    <col min="6" max="6" width="20.875" style="7" customWidth="1"/>
    <col min="7" max="7" width="13.875" style="7" customWidth="1"/>
    <col min="8" max="8" width="7.625" style="7" customWidth="1"/>
    <col min="9" max="9" width="7.375" style="7" bestFit="1" customWidth="1"/>
    <col min="10" max="12" width="7.625" style="7" customWidth="1"/>
    <col min="13" max="13" width="9.125" style="7" customWidth="1"/>
    <col min="14" max="14" width="4.375" style="7" bestFit="1" customWidth="1"/>
    <col min="15" max="15" width="12.75" style="3" hidden="1" customWidth="1"/>
    <col min="16" max="16" width="20.125" style="3" hidden="1" customWidth="1"/>
    <col min="17" max="17" width="16.375" style="3" hidden="1" customWidth="1"/>
    <col min="18" max="18" width="19" style="3" hidden="1" customWidth="1"/>
    <col min="19" max="19" width="6" style="3" hidden="1" customWidth="1"/>
    <col min="20" max="20" width="10.25" style="3" hidden="1" customWidth="1"/>
    <col min="21" max="21" width="21" style="3" hidden="1" customWidth="1"/>
    <col min="22" max="22" width="10.25" style="3" hidden="1" customWidth="1"/>
    <col min="23" max="23" width="0" style="7" hidden="1" customWidth="1"/>
    <col min="24" max="24" width="2.25" style="7"/>
    <col min="25" max="25" width="3.625" style="7" bestFit="1" customWidth="1"/>
    <col min="26" max="37" width="2.25" style="7"/>
    <col min="38" max="38" width="3.375" style="7" bestFit="1" customWidth="1"/>
    <col min="39" max="16384" width="2.25" style="7"/>
  </cols>
  <sheetData>
    <row r="1" spans="1:39">
      <c r="A1" s="7" t="s">
        <v>269</v>
      </c>
    </row>
    <row r="2" spans="1:39">
      <c r="A2" s="103"/>
    </row>
    <row r="3" spans="1:39">
      <c r="A3" s="279" t="s">
        <v>142</v>
      </c>
      <c r="B3" s="281" t="s">
        <v>46</v>
      </c>
      <c r="C3" s="280" t="s">
        <v>45</v>
      </c>
      <c r="D3" s="280" t="s">
        <v>4</v>
      </c>
      <c r="E3" s="283" t="s">
        <v>213</v>
      </c>
      <c r="F3" s="286" t="s">
        <v>93</v>
      </c>
      <c r="G3" s="282" t="s">
        <v>260</v>
      </c>
      <c r="H3" s="289" t="s">
        <v>268</v>
      </c>
      <c r="I3" s="289"/>
      <c r="J3" s="289"/>
      <c r="K3" s="289"/>
      <c r="L3" s="289"/>
      <c r="M3" s="290"/>
      <c r="N3" s="291" t="s">
        <v>143</v>
      </c>
      <c r="O3" s="285" t="s">
        <v>254</v>
      </c>
      <c r="P3" s="285"/>
      <c r="Q3" s="285"/>
      <c r="R3" s="285"/>
      <c r="S3" s="285"/>
      <c r="T3" s="285"/>
      <c r="U3" s="285"/>
      <c r="V3" s="285"/>
    </row>
    <row r="4" spans="1:39" ht="33.75">
      <c r="A4" s="279"/>
      <c r="B4" s="282"/>
      <c r="C4" s="280"/>
      <c r="D4" s="280"/>
      <c r="E4" s="284"/>
      <c r="F4" s="287"/>
      <c r="G4" s="288"/>
      <c r="H4" s="173" t="s">
        <v>179</v>
      </c>
      <c r="I4" s="173" t="s">
        <v>140</v>
      </c>
      <c r="J4" s="173" t="s">
        <v>178</v>
      </c>
      <c r="K4" s="173" t="s">
        <v>177</v>
      </c>
      <c r="L4" s="172" t="s">
        <v>176</v>
      </c>
      <c r="M4" s="174" t="s">
        <v>48</v>
      </c>
      <c r="N4" s="292"/>
      <c r="O4" s="208" t="s">
        <v>231</v>
      </c>
      <c r="P4" s="209" t="s">
        <v>255</v>
      </c>
      <c r="Q4" s="208" t="s">
        <v>243</v>
      </c>
      <c r="R4" s="209" t="s">
        <v>256</v>
      </c>
      <c r="S4" s="208" t="s">
        <v>62</v>
      </c>
      <c r="T4" s="208" t="s">
        <v>257</v>
      </c>
      <c r="U4" s="208" t="s">
        <v>235</v>
      </c>
      <c r="V4" s="208" t="s">
        <v>258</v>
      </c>
    </row>
    <row r="5" spans="1:39" ht="21" customHeight="1">
      <c r="A5" s="176">
        <f>ROW()-4</f>
        <v>1</v>
      </c>
      <c r="B5" s="161">
        <v>0</v>
      </c>
      <c r="C5" s="177">
        <f ca="1">IFERROR(VLOOKUP($B5,別添!$B$5:$G$29,2,FALSE),"")</f>
        <v>0</v>
      </c>
      <c r="D5" s="175">
        <f ca="1">IFERROR(VLOOKUP($B5,別添!$B$5:$G$29,4,FALSE),"")</f>
        <v>0</v>
      </c>
      <c r="E5" s="175">
        <f ca="1">IFERROR(VLOOKUP($B5,別添!$B$5:$G$29,5,FALSE),"")</f>
        <v>0</v>
      </c>
      <c r="F5" s="175" t="str">
        <f ca="1">IFERROR(VLOOKUP($B5,別添!$B$5:$G$29,6,FALSE),"")</f>
        <v/>
      </c>
      <c r="G5" s="251"/>
      <c r="H5" s="108">
        <f ca="1">SUMIFS(別添!I$5:I$29,別添!$B$5:$B$29,$B5)</f>
        <v>0</v>
      </c>
      <c r="I5" s="191" t="str">
        <f ca="1">IFERROR(IF(COUNTIFS(別添!$B$5:$B$29,B5,別添!$J$5:$J$29,"有")&gt;0,"有",""),"")</f>
        <v/>
      </c>
      <c r="J5" s="108">
        <f ca="1">SUMIFS(別添!K$5:K$29,別添!$B$5:$B$29,$B5)</f>
        <v>0</v>
      </c>
      <c r="K5" s="178">
        <f ca="1">SUMIFS(別添!L$5:L$29,別添!$B$5:$B$29,$B5)</f>
        <v>0</v>
      </c>
      <c r="L5" s="108">
        <f ca="1">SUMIFS(別添!M$5:M$29,別添!$B$5:$B$29,$B5)</f>
        <v>0</v>
      </c>
      <c r="M5" s="178">
        <f ca="1">SUM(H5,J5,K5,L5)</f>
        <v>0</v>
      </c>
      <c r="N5" s="143"/>
      <c r="O5" s="210" t="str">
        <f>IF(口座情報!AQ5=1,口座情報!E5,IF(口座情報!AR5=1,"ゆうちょ銀行",""))</f>
        <v/>
      </c>
      <c r="P5" s="210" t="str">
        <f>IF(口座情報!AQ5=1,口座情報!J5,IF(口座情報!AR5=1,口座情報!AA5&amp;口座情報!AB5&amp;口座情報!AC5&amp;口座情報!AD5&amp;口座情報!AE5&amp;口座情報!AF5,""))</f>
        <v/>
      </c>
      <c r="Q5" s="211" t="str">
        <f>IF(口座情報!AQ5=1,口座情報!F5&amp;口座情報!G5&amp;口座情報!H5&amp;口座情報!I5,"")</f>
        <v/>
      </c>
      <c r="R5" s="210" t="str">
        <f>IF(口座情報!AQ5=1,口座情報!K5&amp;口座情報!L5&amp;口座情報!M5,IF(口座情報!AR5=1,口座情報!X5&amp;口座情報!Y5&amp;口座情報!Z5,""))</f>
        <v/>
      </c>
      <c r="S5" s="210" t="str">
        <f>IF(口座情報!AQ5=1,口座情報!N5,"")</f>
        <v/>
      </c>
      <c r="T5" s="210" t="str">
        <f>IF(口座情報!AQ5=1,口座情報!O5&amp;口座情報!P5&amp;口座情報!Q5&amp;口座情報!R5&amp;口座情報!S5&amp;口座情報!T5&amp;口座情報!U5,IF(口座情報!AR5=1,口座情報!AG5&amp;口座情報!AH5&amp;口座情報!AI5&amp;口座情報!AJ5&amp;口座情報!AK5&amp;口座情報!AL5&amp;口座情報!AM5&amp;口座情報!AN5,""))</f>
        <v/>
      </c>
      <c r="U5" s="210" t="str">
        <f>IF(口座情報!AQ5=1,口座情報!V5,IF(口座情報!AR5=1,口座情報!AO5,""))</f>
        <v/>
      </c>
      <c r="V5" s="210" t="str">
        <f>IF(口座情報!AQ5=1,口座情報!W5,IF(口座情報!AR5=1,口座情報!AP5,""))</f>
        <v/>
      </c>
      <c r="W5" s="182"/>
      <c r="X5" s="182"/>
      <c r="Y5" s="182"/>
      <c r="Z5" s="182"/>
      <c r="AA5" s="182"/>
      <c r="AB5" s="182"/>
      <c r="AC5" s="182"/>
      <c r="AD5" s="182"/>
      <c r="AE5" s="182"/>
      <c r="AF5" s="182"/>
      <c r="AG5" s="182"/>
      <c r="AH5" s="182"/>
      <c r="AI5" s="182"/>
      <c r="AJ5" s="183"/>
      <c r="AK5" s="183"/>
      <c r="AL5" s="183"/>
      <c r="AM5" s="183"/>
    </row>
    <row r="6" spans="1:39" ht="21" customHeight="1">
      <c r="A6" s="176">
        <f t="shared" ref="A6:A69" si="0">ROW()-4</f>
        <v>2</v>
      </c>
      <c r="B6" s="185"/>
      <c r="C6" s="177">
        <f ca="1">IFERROR(VLOOKUP($B6,別添!$B$5:$G$29,2,FALSE),"")</f>
        <v>0</v>
      </c>
      <c r="D6" s="175">
        <f ca="1">IFERROR(VLOOKUP($B6,別添!$B$5:$G$29,4,FALSE),"")</f>
        <v>0</v>
      </c>
      <c r="E6" s="175">
        <f ca="1">IFERROR(VLOOKUP($B6,別添!$B$5:$G$29,5,FALSE),"")</f>
        <v>0</v>
      </c>
      <c r="F6" s="175" t="str">
        <f ca="1">IFERROR(VLOOKUP($B6,別添!$B$5:$G$29,6,FALSE),"")</f>
        <v/>
      </c>
      <c r="G6" s="252"/>
      <c r="H6" s="108">
        <f ca="1">SUMIFS(別添!I$5:I$29,別添!$B$5:$B$29,$B6)</f>
        <v>0</v>
      </c>
      <c r="I6" s="191" t="str">
        <f ca="1">IFERROR(IF(COUNTIFS(別添!$B$5:$B$29,B6,別添!$J$5:$J$29,"有")&gt;0,"有",""),"")</f>
        <v/>
      </c>
      <c r="J6" s="108">
        <f ca="1">SUMIFS(別添!K$5:K$29,別添!$B$5:$B$29,$B6)</f>
        <v>0</v>
      </c>
      <c r="K6" s="178">
        <f ca="1">SUMIFS(別添!L$5:L$29,別添!$B$5:$B$29,$B6)</f>
        <v>0</v>
      </c>
      <c r="L6" s="108">
        <f ca="1">SUMIFS(別添!M$5:M$29,別添!$B$5:$B$29,$B6)</f>
        <v>0</v>
      </c>
      <c r="M6" s="178">
        <f t="shared" ref="M6:M19" ca="1" si="1">SUM(H6,J6,K6,L6)</f>
        <v>0</v>
      </c>
      <c r="N6" s="143"/>
      <c r="O6" s="210" t="str">
        <f>IF(口座情報!AQ6=1,口座情報!E6,IF(口座情報!AR6=1,"ゆうちょ銀行",""))</f>
        <v/>
      </c>
      <c r="P6" s="210" t="str">
        <f>IF(口座情報!AQ6=1,口座情報!J6,IF(口座情報!AR6=1,口座情報!AA6&amp;口座情報!AB6&amp;口座情報!AC6&amp;口座情報!AD6&amp;口座情報!AE6&amp;口座情報!AF6,""))</f>
        <v/>
      </c>
      <c r="Q6" s="212" t="str">
        <f>IF(口座情報!AQ6=1,口座情報!F6&amp;口座情報!G6&amp;口座情報!H6&amp;口座情報!I6,"")</f>
        <v/>
      </c>
      <c r="R6" s="210" t="str">
        <f>IF(口座情報!AQ6=1,口座情報!K6&amp;口座情報!L6&amp;口座情報!M6,IF(口座情報!AR6=1,口座情報!X6&amp;口座情報!Y6&amp;口座情報!Z6,""))</f>
        <v/>
      </c>
      <c r="S6" s="210" t="str">
        <f>IF(口座情報!AQ6=1,口座情報!N6,"")</f>
        <v/>
      </c>
      <c r="T6" s="210" t="str">
        <f>IF(口座情報!AQ6=1,口座情報!O6&amp;口座情報!P6&amp;口座情報!Q6&amp;口座情報!R6&amp;口座情報!S6&amp;口座情報!T6&amp;口座情報!U6,IF(口座情報!AR6=1,口座情報!AG6&amp;口座情報!AH6&amp;口座情報!AI6&amp;口座情報!AJ6&amp;口座情報!AK6&amp;口座情報!AL6&amp;口座情報!AM6&amp;口座情報!AN6,""))</f>
        <v/>
      </c>
      <c r="U6" s="210" t="str">
        <f>IF(口座情報!AQ6=1,口座情報!V6,IF(口座情報!AR6=1,口座情報!AO6,""))</f>
        <v/>
      </c>
      <c r="V6" s="210" t="str">
        <f>IF(口座情報!AQ6=1,口座情報!W6,IF(口座情報!AR6=1,口座情報!AP6,""))</f>
        <v/>
      </c>
    </row>
    <row r="7" spans="1:39" ht="21" customHeight="1">
      <c r="A7" s="176">
        <f t="shared" si="0"/>
        <v>3</v>
      </c>
      <c r="B7" s="185"/>
      <c r="C7" s="177">
        <f ca="1">IFERROR(VLOOKUP($B7,別添!$B$5:$G$29,2,FALSE),"")</f>
        <v>0</v>
      </c>
      <c r="D7" s="175">
        <f ca="1">IFERROR(VLOOKUP($B7,別添!$B$5:$G$29,4,FALSE),"")</f>
        <v>0</v>
      </c>
      <c r="E7" s="175">
        <f ca="1">IFERROR(VLOOKUP($B7,別添!$B$5:$G$29,5,FALSE),"")</f>
        <v>0</v>
      </c>
      <c r="F7" s="186" t="str">
        <f ca="1">IFERROR(VLOOKUP($B7,別添!$B$5:$G$29,6,FALSE),"")</f>
        <v/>
      </c>
      <c r="G7" s="251"/>
      <c r="H7" s="187">
        <f ca="1">SUMIFS(別添!I$5:I$29,別添!$B$5:$B$29,$B7)</f>
        <v>0</v>
      </c>
      <c r="I7" s="191" t="str">
        <f ca="1">IFERROR(IF(COUNTIFS(別添!$B$5:$B$29,B7,別添!$J$5:$J$29,"有")&gt;0,"有",""),"")</f>
        <v/>
      </c>
      <c r="J7" s="108">
        <f ca="1">SUMIFS(別添!K$5:K$29,別添!$B$5:$B$29,$B7)</f>
        <v>0</v>
      </c>
      <c r="K7" s="178">
        <f ca="1">SUMIFS(別添!L$5:L$29,別添!$B$5:$B$29,$B7)</f>
        <v>0</v>
      </c>
      <c r="L7" s="108">
        <f ca="1">SUMIFS(別添!M$5:M$29,別添!$B$5:$B$29,$B7)</f>
        <v>0</v>
      </c>
      <c r="M7" s="178">
        <f t="shared" ca="1" si="1"/>
        <v>0</v>
      </c>
      <c r="N7" s="143"/>
      <c r="O7" s="210" t="str">
        <f>IF(口座情報!AQ7=1,口座情報!E7,IF(口座情報!AR7=1,"ゆうちょ銀行",""))</f>
        <v/>
      </c>
      <c r="P7" s="210" t="str">
        <f>IF(口座情報!AQ7=1,口座情報!J7,IF(口座情報!AR7=1,口座情報!AA7&amp;口座情報!AB7&amp;口座情報!AC7&amp;口座情報!AD7&amp;口座情報!AE7&amp;口座情報!AF7,""))</f>
        <v/>
      </c>
      <c r="Q7" s="212" t="str">
        <f>IF(口座情報!AQ7=1,口座情報!F7&amp;口座情報!G7&amp;口座情報!H7&amp;口座情報!I7,"")</f>
        <v/>
      </c>
      <c r="R7" s="210" t="str">
        <f>IF(口座情報!AQ7=1,口座情報!K7&amp;口座情報!L7&amp;口座情報!M7,IF(口座情報!AR7=1,口座情報!X7&amp;口座情報!Y7&amp;口座情報!Z7,""))</f>
        <v/>
      </c>
      <c r="S7" s="210" t="str">
        <f>IF(口座情報!AQ7=1,口座情報!N7,"")</f>
        <v/>
      </c>
      <c r="T7" s="210" t="str">
        <f>IF(口座情報!AQ7=1,口座情報!O7&amp;口座情報!P7&amp;口座情報!Q7&amp;口座情報!R7&amp;口座情報!S7&amp;口座情報!T7&amp;口座情報!U7,IF(口座情報!AR7=1,口座情報!AG7&amp;口座情報!AH7&amp;口座情報!AI7&amp;口座情報!AJ7&amp;口座情報!AK7&amp;口座情報!AL7&amp;口座情報!AM7&amp;口座情報!AN7,""))</f>
        <v/>
      </c>
      <c r="U7" s="210" t="str">
        <f>IF(口座情報!AQ7=1,口座情報!V7,IF(口座情報!AR7=1,口座情報!AO7,""))</f>
        <v/>
      </c>
      <c r="V7" s="210" t="str">
        <f>IF(口座情報!AQ7=1,口座情報!W7,IF(口座情報!AR7=1,口座情報!AP7,""))</f>
        <v/>
      </c>
    </row>
    <row r="8" spans="1:39" ht="21" customHeight="1">
      <c r="A8" s="176">
        <f t="shared" si="0"/>
        <v>4</v>
      </c>
      <c r="B8" s="185"/>
      <c r="C8" s="177">
        <f ca="1">IFERROR(VLOOKUP($B8,別添!$B$5:$G$29,2,FALSE),"")</f>
        <v>0</v>
      </c>
      <c r="D8" s="175">
        <f ca="1">IFERROR(VLOOKUP($B8,別添!$B$5:$G$29,4,FALSE),"")</f>
        <v>0</v>
      </c>
      <c r="E8" s="175">
        <f ca="1">IFERROR(VLOOKUP($B8,別添!$B$5:$G$29,5,FALSE),"")</f>
        <v>0</v>
      </c>
      <c r="F8" s="186" t="str">
        <f ca="1">IFERROR(VLOOKUP($B8,別添!$B$5:$G$29,6,FALSE),"")</f>
        <v/>
      </c>
      <c r="G8" s="251"/>
      <c r="H8" s="187">
        <f ca="1">SUMIFS(別添!I$5:I$29,別添!$B$5:$B$29,$B8)</f>
        <v>0</v>
      </c>
      <c r="I8" s="191" t="str">
        <f ca="1">IFERROR(IF(COUNTIFS(別添!$B$5:$B$29,B8,別添!$J$5:$J$29,"有")&gt;0,"有",""),"")</f>
        <v/>
      </c>
      <c r="J8" s="108">
        <f ca="1">SUMIFS(別添!K$5:K$29,別添!$B$5:$B$29,$B8)</f>
        <v>0</v>
      </c>
      <c r="K8" s="178">
        <f ca="1">SUMIFS(別添!L$5:L$29,別添!$B$5:$B$29,$B8)</f>
        <v>0</v>
      </c>
      <c r="L8" s="108">
        <f ca="1">SUMIFS(別添!M$5:M$29,別添!$B$5:$B$29,$B8)</f>
        <v>0</v>
      </c>
      <c r="M8" s="178">
        <f t="shared" ca="1" si="1"/>
        <v>0</v>
      </c>
      <c r="N8" s="143"/>
      <c r="O8" s="210" t="str">
        <f>IF(口座情報!AQ8=1,口座情報!E8,IF(口座情報!AR8=1,"ゆうちょ銀行",""))</f>
        <v/>
      </c>
      <c r="P8" s="210" t="str">
        <f>IF(口座情報!AQ8=1,口座情報!J8,IF(口座情報!AR8=1,口座情報!AA8&amp;口座情報!AB8&amp;口座情報!AC8&amp;口座情報!AD8&amp;口座情報!AE8&amp;口座情報!AF8,""))</f>
        <v/>
      </c>
      <c r="Q8" s="210" t="str">
        <f>IF(口座情報!AQ8=1,口座情報!F8&amp;口座情報!G8&amp;口座情報!H8&amp;口座情報!I8,"")</f>
        <v/>
      </c>
      <c r="R8" s="210" t="str">
        <f>IF(口座情報!AQ8=1,口座情報!K8&amp;口座情報!L8&amp;口座情報!M8,IF(口座情報!AR8=1,口座情報!X8&amp;口座情報!Y8&amp;口座情報!Z8,""))</f>
        <v/>
      </c>
      <c r="S8" s="210" t="str">
        <f>IF(口座情報!AQ8=1,口座情報!N8,"")</f>
        <v/>
      </c>
      <c r="T8" s="210" t="str">
        <f>IF(口座情報!AQ8=1,口座情報!O8&amp;口座情報!P8&amp;口座情報!Q8&amp;口座情報!R8&amp;口座情報!S8&amp;口座情報!T8&amp;口座情報!U8,IF(口座情報!AR8=1,口座情報!AG8&amp;口座情報!AH8&amp;口座情報!AI8&amp;口座情報!AJ8&amp;口座情報!AK8&amp;口座情報!AL8&amp;口座情報!AM8&amp;口座情報!AN8,""))</f>
        <v/>
      </c>
      <c r="U8" s="210" t="str">
        <f>IF(口座情報!AQ8=1,口座情報!V8,IF(口座情報!AR8=1,口座情報!AO8,""))</f>
        <v/>
      </c>
      <c r="V8" s="210" t="str">
        <f>IF(口座情報!AQ8=1,口座情報!W8,IF(口座情報!AR8=1,口座情報!AP8,""))</f>
        <v/>
      </c>
    </row>
    <row r="9" spans="1:39" ht="21" customHeight="1">
      <c r="A9" s="176">
        <f t="shared" si="0"/>
        <v>5</v>
      </c>
      <c r="B9" s="185"/>
      <c r="C9" s="177">
        <f ca="1">IFERROR(VLOOKUP($B9,別添!$B$5:$G$29,2,FALSE),"")</f>
        <v>0</v>
      </c>
      <c r="D9" s="175">
        <f ca="1">IFERROR(VLOOKUP($B9,別添!$B$5:$G$29,4,FALSE),"")</f>
        <v>0</v>
      </c>
      <c r="E9" s="175">
        <f ca="1">IFERROR(VLOOKUP($B9,別添!$B$5:$G$29,5,FALSE),"")</f>
        <v>0</v>
      </c>
      <c r="F9" s="186" t="str">
        <f ca="1">IFERROR(VLOOKUP($B9,別添!$B$5:$G$29,6,FALSE),"")</f>
        <v/>
      </c>
      <c r="G9" s="251"/>
      <c r="H9" s="187">
        <f ca="1">SUMIFS(別添!I$5:I$29,別添!$B$5:$B$29,$B9)</f>
        <v>0</v>
      </c>
      <c r="I9" s="191" t="str">
        <f ca="1">IFERROR(IF(COUNTIFS(別添!$B$5:$B$29,B9,別添!$J$5:$J$29,"有")&gt;0,"有",""),"")</f>
        <v/>
      </c>
      <c r="J9" s="108">
        <f ca="1">SUMIFS(別添!K$5:K$29,別添!$B$5:$B$29,$B9)</f>
        <v>0</v>
      </c>
      <c r="K9" s="178">
        <f ca="1">SUMIFS(別添!L$5:L$29,別添!$B$5:$B$29,$B9)</f>
        <v>0</v>
      </c>
      <c r="L9" s="108">
        <f ca="1">SUMIFS(別添!M$5:M$29,別添!$B$5:$B$29,$B9)</f>
        <v>0</v>
      </c>
      <c r="M9" s="178">
        <f t="shared" ca="1" si="1"/>
        <v>0</v>
      </c>
      <c r="N9" s="143"/>
      <c r="O9" s="210" t="str">
        <f>IF(口座情報!AQ9=1,口座情報!E9,IF(口座情報!AR9=1,"ゆうちょ銀行",""))</f>
        <v/>
      </c>
      <c r="P9" s="210" t="str">
        <f>IF(口座情報!AQ9=1,口座情報!J9,IF(口座情報!AR9=1,口座情報!AA9&amp;口座情報!AB9&amp;口座情報!AC9&amp;口座情報!AD9&amp;口座情報!AE9&amp;口座情報!AF9,""))</f>
        <v/>
      </c>
      <c r="Q9" s="210" t="str">
        <f>IF(口座情報!AQ9=1,口座情報!F9&amp;口座情報!G9&amp;口座情報!H9&amp;口座情報!I9,"")</f>
        <v/>
      </c>
      <c r="R9" s="210" t="str">
        <f>IF(口座情報!AQ9=1,口座情報!K9&amp;口座情報!L9&amp;口座情報!M9,IF(口座情報!AR9=1,口座情報!X9&amp;口座情報!Y9&amp;口座情報!Z9,""))</f>
        <v/>
      </c>
      <c r="S9" s="210" t="str">
        <f>IF(口座情報!AQ9=1,口座情報!N9,"")</f>
        <v/>
      </c>
      <c r="T9" s="210" t="str">
        <f>IF(口座情報!AQ9=1,口座情報!O9&amp;口座情報!P9&amp;口座情報!Q9&amp;口座情報!R9&amp;口座情報!S9&amp;口座情報!T9&amp;口座情報!U9,IF(口座情報!AR9=1,口座情報!AG9&amp;口座情報!AH9&amp;口座情報!AI9&amp;口座情報!AJ9&amp;口座情報!AK9&amp;口座情報!AL9&amp;口座情報!AM9&amp;口座情報!AN9,""))</f>
        <v/>
      </c>
      <c r="U9" s="210" t="str">
        <f>IF(口座情報!AQ9=1,口座情報!V9,IF(口座情報!AR9=1,口座情報!AO9,""))</f>
        <v/>
      </c>
      <c r="V9" s="210" t="str">
        <f>IF(口座情報!AQ9=1,口座情報!W9,IF(口座情報!AR9=1,口座情報!AP9,""))</f>
        <v/>
      </c>
      <c r="Y9" s="184"/>
    </row>
    <row r="10" spans="1:39" ht="21" customHeight="1">
      <c r="A10" s="176">
        <f t="shared" si="0"/>
        <v>6</v>
      </c>
      <c r="B10" s="185"/>
      <c r="C10" s="177">
        <f ca="1">IFERROR(VLOOKUP($B10,別添!$B$5:$G$29,2,FALSE),"")</f>
        <v>0</v>
      </c>
      <c r="D10" s="175">
        <f ca="1">IFERROR(VLOOKUP($B10,別添!$B$5:$G$29,4,FALSE),"")</f>
        <v>0</v>
      </c>
      <c r="E10" s="175">
        <f ca="1">IFERROR(VLOOKUP($B10,別添!$B$5:$G$29,5,FALSE),"")</f>
        <v>0</v>
      </c>
      <c r="F10" s="186" t="str">
        <f ca="1">IFERROR(VLOOKUP($B10,別添!$B$5:$G$29,6,FALSE),"")</f>
        <v/>
      </c>
      <c r="G10" s="251"/>
      <c r="H10" s="187">
        <f ca="1">SUMIFS(別添!I$5:I$29,別添!$B$5:$B$29,$B10)</f>
        <v>0</v>
      </c>
      <c r="I10" s="191" t="str">
        <f ca="1">IFERROR(IF(COUNTIFS(別添!$B$5:$B$29,B10,別添!$J$5:$J$29,"有")&gt;0,"有",""),"")</f>
        <v/>
      </c>
      <c r="J10" s="108">
        <f ca="1">SUMIFS(別添!K$5:K$29,別添!$B$5:$B$29,$B10)</f>
        <v>0</v>
      </c>
      <c r="K10" s="178">
        <f ca="1">SUMIFS(別添!L$5:L$29,別添!$B$5:$B$29,$B10)</f>
        <v>0</v>
      </c>
      <c r="L10" s="108">
        <f ca="1">SUMIFS(別添!M$5:M$29,別添!$B$5:$B$29,$B10)</f>
        <v>0</v>
      </c>
      <c r="M10" s="178">
        <f t="shared" ca="1" si="1"/>
        <v>0</v>
      </c>
      <c r="N10" s="143"/>
      <c r="O10" s="210" t="str">
        <f>IF(口座情報!AQ10=1,口座情報!E10,IF(口座情報!AR10=1,"ゆうちょ銀行",""))</f>
        <v/>
      </c>
      <c r="P10" s="210" t="str">
        <f>IF(口座情報!AQ10=1,口座情報!J10,IF(口座情報!AR10=1,口座情報!AA10&amp;口座情報!AB10&amp;口座情報!AC10&amp;口座情報!AD10&amp;口座情報!AE10&amp;口座情報!AF10,""))</f>
        <v/>
      </c>
      <c r="Q10" s="210" t="str">
        <f>IF(口座情報!AQ10=1,口座情報!F10&amp;口座情報!G10&amp;口座情報!H10&amp;口座情報!I10,"")</f>
        <v/>
      </c>
      <c r="R10" s="210" t="str">
        <f>IF(口座情報!AQ10=1,口座情報!K10&amp;口座情報!L10&amp;口座情報!M10,IF(口座情報!AR10=1,口座情報!X10&amp;口座情報!Y10&amp;口座情報!Z10,""))</f>
        <v/>
      </c>
      <c r="S10" s="210" t="str">
        <f>IF(口座情報!AQ10=1,口座情報!N10,"")</f>
        <v/>
      </c>
      <c r="T10" s="210" t="str">
        <f>IF(口座情報!AQ10=1,口座情報!O10&amp;口座情報!P10&amp;口座情報!Q10&amp;口座情報!R10&amp;口座情報!S10&amp;口座情報!T10&amp;口座情報!U10,IF(口座情報!AR10=1,口座情報!AG10&amp;口座情報!AH10&amp;口座情報!AI10&amp;口座情報!AJ10&amp;口座情報!AK10&amp;口座情報!AL10&amp;口座情報!AM10&amp;口座情報!AN10,""))</f>
        <v/>
      </c>
      <c r="U10" s="210" t="str">
        <f>IF(口座情報!AQ10=1,口座情報!V10,IF(口座情報!AR10=1,口座情報!AO10,""))</f>
        <v/>
      </c>
      <c r="V10" s="210" t="str">
        <f>IF(口座情報!AQ10=1,口座情報!W10,IF(口座情報!AR10=1,口座情報!AP10,""))</f>
        <v/>
      </c>
    </row>
    <row r="11" spans="1:39" ht="21" customHeight="1">
      <c r="A11" s="176">
        <f t="shared" si="0"/>
        <v>7</v>
      </c>
      <c r="B11" s="185"/>
      <c r="C11" s="177">
        <f ca="1">IFERROR(VLOOKUP($B11,別添!$B$5:$G$29,2,FALSE),"")</f>
        <v>0</v>
      </c>
      <c r="D11" s="175">
        <f ca="1">IFERROR(VLOOKUP($B11,別添!$B$5:$G$29,4,FALSE),"")</f>
        <v>0</v>
      </c>
      <c r="E11" s="175">
        <f ca="1">IFERROR(VLOOKUP($B11,別添!$B$5:$G$29,5,FALSE),"")</f>
        <v>0</v>
      </c>
      <c r="F11" s="186" t="str">
        <f ca="1">IFERROR(VLOOKUP($B11,別添!$B$5:$G$29,6,FALSE),"")</f>
        <v/>
      </c>
      <c r="G11" s="251"/>
      <c r="H11" s="187">
        <f ca="1">SUMIFS(別添!I$5:I$29,別添!$B$5:$B$29,$B11)</f>
        <v>0</v>
      </c>
      <c r="I11" s="191" t="str">
        <f ca="1">IFERROR(IF(COUNTIFS(別添!$B$5:$B$29,B11,別添!$J$5:$J$29,"有")&gt;0,"有",""),"")</f>
        <v/>
      </c>
      <c r="J11" s="108">
        <f ca="1">SUMIFS(別添!K$5:K$29,別添!$B$5:$B$29,$B11)</f>
        <v>0</v>
      </c>
      <c r="K11" s="178">
        <f ca="1">SUMIFS(別添!L$5:L$29,別添!$B$5:$B$29,$B11)</f>
        <v>0</v>
      </c>
      <c r="L11" s="108">
        <f ca="1">SUMIFS(別添!M$5:M$29,別添!$B$5:$B$29,$B11)</f>
        <v>0</v>
      </c>
      <c r="M11" s="178">
        <f t="shared" ca="1" si="1"/>
        <v>0</v>
      </c>
      <c r="N11" s="143"/>
      <c r="O11" s="210" t="str">
        <f>IF(口座情報!AQ11=1,口座情報!E11,IF(口座情報!AR11=1,"ゆうちょ銀行",""))</f>
        <v/>
      </c>
      <c r="P11" s="210" t="str">
        <f>IF(口座情報!AQ11=1,口座情報!J11,IF(口座情報!AR11=1,口座情報!AA11&amp;口座情報!AB11&amp;口座情報!AC11&amp;口座情報!AD11&amp;口座情報!AE11&amp;口座情報!AF11,""))</f>
        <v/>
      </c>
      <c r="Q11" s="210" t="str">
        <f>IF(口座情報!AQ11=1,口座情報!F11&amp;口座情報!G11&amp;口座情報!H11&amp;口座情報!I11,"")</f>
        <v/>
      </c>
      <c r="R11" s="210" t="str">
        <f>IF(口座情報!AQ11=1,口座情報!K11&amp;口座情報!L11&amp;口座情報!M11,IF(口座情報!AR11=1,口座情報!X11&amp;口座情報!Y11&amp;口座情報!Z11,""))</f>
        <v/>
      </c>
      <c r="S11" s="210" t="str">
        <f>IF(口座情報!AQ11=1,口座情報!N11,"")</f>
        <v/>
      </c>
      <c r="T11" s="210" t="str">
        <f>IF(口座情報!AQ11=1,口座情報!O11&amp;口座情報!P11&amp;口座情報!Q11&amp;口座情報!R11&amp;口座情報!S11&amp;口座情報!T11&amp;口座情報!U11,IF(口座情報!AR11=1,口座情報!AG11&amp;口座情報!AH11&amp;口座情報!AI11&amp;口座情報!AJ11&amp;口座情報!AK11&amp;口座情報!AL11&amp;口座情報!AM11&amp;口座情報!AN11,""))</f>
        <v/>
      </c>
      <c r="U11" s="210" t="str">
        <f>IF(口座情報!AQ11=1,口座情報!V11,IF(口座情報!AR11=1,口座情報!AO11,""))</f>
        <v/>
      </c>
      <c r="V11" s="210" t="str">
        <f>IF(口座情報!AQ11=1,口座情報!W11,IF(口座情報!AR11=1,口座情報!AP11,""))</f>
        <v/>
      </c>
    </row>
    <row r="12" spans="1:39" ht="21" customHeight="1">
      <c r="A12" s="176">
        <f t="shared" si="0"/>
        <v>8</v>
      </c>
      <c r="B12" s="185"/>
      <c r="C12" s="177">
        <f ca="1">IFERROR(VLOOKUP($B12,別添!$B$5:$G$29,2,FALSE),"")</f>
        <v>0</v>
      </c>
      <c r="D12" s="175">
        <f ca="1">IFERROR(VLOOKUP($B12,別添!$B$5:$G$29,4,FALSE),"")</f>
        <v>0</v>
      </c>
      <c r="E12" s="175">
        <f ca="1">IFERROR(VLOOKUP($B12,別添!$B$5:$G$29,5,FALSE),"")</f>
        <v>0</v>
      </c>
      <c r="F12" s="186" t="str">
        <f ca="1">IFERROR(VLOOKUP($B12,別添!$B$5:$G$29,6,FALSE),"")</f>
        <v/>
      </c>
      <c r="G12" s="251"/>
      <c r="H12" s="187">
        <f ca="1">SUMIFS(別添!I$5:I$29,別添!$B$5:$B$29,$B12)</f>
        <v>0</v>
      </c>
      <c r="I12" s="191" t="str">
        <f ca="1">IFERROR(IF(COUNTIFS(別添!$B$5:$B$29,B12,別添!$J$5:$J$29,"有")&gt;0,"有",""),"")</f>
        <v/>
      </c>
      <c r="J12" s="108">
        <f ca="1">SUMIFS(別添!K$5:K$29,別添!$B$5:$B$29,$B12)</f>
        <v>0</v>
      </c>
      <c r="K12" s="178">
        <f ca="1">SUMIFS(別添!L$5:L$29,別添!$B$5:$B$29,$B12)</f>
        <v>0</v>
      </c>
      <c r="L12" s="108">
        <f ca="1">SUMIFS(別添!M$5:M$29,別添!$B$5:$B$29,$B12)</f>
        <v>0</v>
      </c>
      <c r="M12" s="178">
        <f t="shared" ca="1" si="1"/>
        <v>0</v>
      </c>
      <c r="N12" s="143"/>
      <c r="O12" s="210" t="str">
        <f>IF(口座情報!AQ12=1,口座情報!E12,IF(口座情報!AR12=1,"ゆうちょ銀行",""))</f>
        <v/>
      </c>
      <c r="P12" s="210" t="str">
        <f>IF(口座情報!AQ12=1,口座情報!J12,IF(口座情報!AR12=1,口座情報!AA12&amp;口座情報!AB12&amp;口座情報!AC12&amp;口座情報!AD12&amp;口座情報!AE12&amp;口座情報!AF12,""))</f>
        <v/>
      </c>
      <c r="Q12" s="210" t="str">
        <f>IF(口座情報!AQ12=1,口座情報!F12&amp;口座情報!G12&amp;口座情報!H12&amp;口座情報!I12,"")</f>
        <v/>
      </c>
      <c r="R12" s="210" t="str">
        <f>IF(口座情報!AQ12=1,口座情報!K12&amp;口座情報!L12&amp;口座情報!M12,IF(口座情報!AR12=1,口座情報!X12&amp;口座情報!Y12&amp;口座情報!Z12,""))</f>
        <v/>
      </c>
      <c r="S12" s="210" t="str">
        <f>IF(口座情報!AQ12=1,口座情報!N12,"")</f>
        <v/>
      </c>
      <c r="T12" s="210" t="str">
        <f>IF(口座情報!AQ12=1,口座情報!O12&amp;口座情報!P12&amp;口座情報!Q12&amp;口座情報!R12&amp;口座情報!S12&amp;口座情報!T12&amp;口座情報!U12,IF(口座情報!AR12=1,口座情報!AG12&amp;口座情報!AH12&amp;口座情報!AI12&amp;口座情報!AJ12&amp;口座情報!AK12&amp;口座情報!AL12&amp;口座情報!AM12&amp;口座情報!AN12,""))</f>
        <v/>
      </c>
      <c r="U12" s="210" t="str">
        <f>IF(口座情報!AQ12=1,口座情報!V12,IF(口座情報!AR12=1,口座情報!AO12,""))</f>
        <v/>
      </c>
      <c r="V12" s="210" t="str">
        <f>IF(口座情報!AQ12=1,口座情報!W12,IF(口座情報!AR12=1,口座情報!AP12,""))</f>
        <v/>
      </c>
    </row>
    <row r="13" spans="1:39" ht="21" customHeight="1">
      <c r="A13" s="176">
        <f t="shared" si="0"/>
        <v>9</v>
      </c>
      <c r="B13" s="185"/>
      <c r="C13" s="177">
        <f ca="1">IFERROR(VLOOKUP($B13,別添!$B$5:$G$29,2,FALSE),"")</f>
        <v>0</v>
      </c>
      <c r="D13" s="175">
        <f ca="1">IFERROR(VLOOKUP($B13,別添!$B$5:$G$29,4,FALSE),"")</f>
        <v>0</v>
      </c>
      <c r="E13" s="175">
        <f ca="1">IFERROR(VLOOKUP($B13,別添!$B$5:$G$29,5,FALSE),"")</f>
        <v>0</v>
      </c>
      <c r="F13" s="186" t="str">
        <f ca="1">IFERROR(VLOOKUP($B13,別添!$B$5:$G$29,6,FALSE),"")</f>
        <v/>
      </c>
      <c r="G13" s="251"/>
      <c r="H13" s="187">
        <f ca="1">SUMIFS(別添!I$5:I$29,別添!$B$5:$B$29,$B13)</f>
        <v>0</v>
      </c>
      <c r="I13" s="191" t="str">
        <f ca="1">IFERROR(IF(COUNTIFS(別添!$B$5:$B$29,B13,別添!$J$5:$J$29,"有")&gt;0,"有",""),"")</f>
        <v/>
      </c>
      <c r="J13" s="108">
        <f ca="1">SUMIFS(別添!K$5:K$29,別添!$B$5:$B$29,$B13)</f>
        <v>0</v>
      </c>
      <c r="K13" s="178">
        <f ca="1">SUMIFS(別添!L$5:L$29,別添!$B$5:$B$29,$B13)</f>
        <v>0</v>
      </c>
      <c r="L13" s="108">
        <f ca="1">SUMIFS(別添!M$5:M$29,別添!$B$5:$B$29,$B13)</f>
        <v>0</v>
      </c>
      <c r="M13" s="178">
        <f t="shared" ca="1" si="1"/>
        <v>0</v>
      </c>
      <c r="N13" s="143"/>
      <c r="O13" s="210" t="str">
        <f>IF(口座情報!AQ13=1,口座情報!E13,IF(口座情報!AR13=1,"ゆうちょ銀行",""))</f>
        <v/>
      </c>
      <c r="P13" s="210" t="str">
        <f>IF(口座情報!AQ13=1,口座情報!J13,IF(口座情報!AR13=1,口座情報!AA13&amp;口座情報!AB13&amp;口座情報!AC13&amp;口座情報!AD13&amp;口座情報!AE13&amp;口座情報!AF13,""))</f>
        <v/>
      </c>
      <c r="Q13" s="210" t="str">
        <f>IF(口座情報!AQ13=1,口座情報!F13&amp;口座情報!G13&amp;口座情報!H13&amp;口座情報!I13,"")</f>
        <v/>
      </c>
      <c r="R13" s="210" t="str">
        <f>IF(口座情報!AQ13=1,口座情報!K13&amp;口座情報!L13&amp;口座情報!M13,IF(口座情報!AR13=1,口座情報!X13&amp;口座情報!Y13&amp;口座情報!Z13,""))</f>
        <v/>
      </c>
      <c r="S13" s="210" t="str">
        <f>IF(口座情報!AQ13=1,口座情報!N13,"")</f>
        <v/>
      </c>
      <c r="T13" s="210" t="str">
        <f>IF(口座情報!AQ13=1,口座情報!O13&amp;口座情報!P13&amp;口座情報!Q13&amp;口座情報!R13&amp;口座情報!S13&amp;口座情報!T13&amp;口座情報!U13,IF(口座情報!AR13=1,口座情報!AG13&amp;口座情報!AH13&amp;口座情報!AI13&amp;口座情報!AJ13&amp;口座情報!AK13&amp;口座情報!AL13&amp;口座情報!AM13&amp;口座情報!AN13,""))</f>
        <v/>
      </c>
      <c r="U13" s="210" t="str">
        <f>IF(口座情報!AQ13=1,口座情報!V13,IF(口座情報!AR13=1,口座情報!AO13,""))</f>
        <v/>
      </c>
      <c r="V13" s="210" t="str">
        <f>IF(口座情報!AQ13=1,口座情報!W13,IF(口座情報!AR13=1,口座情報!AP13,""))</f>
        <v/>
      </c>
    </row>
    <row r="14" spans="1:39" ht="21" customHeight="1">
      <c r="A14" s="176">
        <f t="shared" si="0"/>
        <v>10</v>
      </c>
      <c r="B14" s="185"/>
      <c r="C14" s="177">
        <f ca="1">IFERROR(VLOOKUP($B14,別添!$B$5:$G$29,2,FALSE),"")</f>
        <v>0</v>
      </c>
      <c r="D14" s="175">
        <f ca="1">IFERROR(VLOOKUP($B14,別添!$B$5:$G$29,4,FALSE),"")</f>
        <v>0</v>
      </c>
      <c r="E14" s="175">
        <f ca="1">IFERROR(VLOOKUP($B14,別添!$B$5:$G$29,5,FALSE),"")</f>
        <v>0</v>
      </c>
      <c r="F14" s="186" t="str">
        <f ca="1">IFERROR(VLOOKUP($B14,別添!$B$5:$G$29,6,FALSE),"")</f>
        <v/>
      </c>
      <c r="G14" s="251"/>
      <c r="H14" s="187">
        <f ca="1">SUMIFS(別添!I$5:I$29,別添!$B$5:$B$29,$B14)</f>
        <v>0</v>
      </c>
      <c r="I14" s="191" t="str">
        <f ca="1">IFERROR(IF(COUNTIFS(別添!$B$5:$B$29,B14,別添!$J$5:$J$29,"有")&gt;0,"有",""),"")</f>
        <v/>
      </c>
      <c r="J14" s="108">
        <f ca="1">SUMIFS(別添!K$5:K$29,別添!$B$5:$B$29,$B14)</f>
        <v>0</v>
      </c>
      <c r="K14" s="178">
        <f ca="1">SUMIFS(別添!L$5:L$29,別添!$B$5:$B$29,$B14)</f>
        <v>0</v>
      </c>
      <c r="L14" s="108">
        <f ca="1">SUMIFS(別添!M$5:M$29,別添!$B$5:$B$29,$B14)</f>
        <v>0</v>
      </c>
      <c r="M14" s="178">
        <f t="shared" ca="1" si="1"/>
        <v>0</v>
      </c>
      <c r="N14" s="143"/>
      <c r="O14" s="210" t="str">
        <f>IF(口座情報!AQ14=1,口座情報!E14,IF(口座情報!AR14=1,"ゆうちょ銀行",""))</f>
        <v/>
      </c>
      <c r="P14" s="210" t="str">
        <f>IF(口座情報!AQ14=1,口座情報!J14,IF(口座情報!AR14=1,口座情報!AA14&amp;口座情報!AB14&amp;口座情報!AC14&amp;口座情報!AD14&amp;口座情報!AE14&amp;口座情報!AF14,""))</f>
        <v/>
      </c>
      <c r="Q14" s="210" t="str">
        <f>IF(口座情報!AQ14=1,口座情報!F14&amp;口座情報!G14&amp;口座情報!H14&amp;口座情報!I14,"")</f>
        <v/>
      </c>
      <c r="R14" s="210" t="str">
        <f>IF(口座情報!AQ14=1,口座情報!K14&amp;口座情報!L14&amp;口座情報!M14,IF(口座情報!AR14=1,口座情報!X14&amp;口座情報!Y14&amp;口座情報!Z14,""))</f>
        <v/>
      </c>
      <c r="S14" s="210" t="str">
        <f>IF(口座情報!AQ14=1,口座情報!N14,"")</f>
        <v/>
      </c>
      <c r="T14" s="210" t="str">
        <f>IF(口座情報!AQ14=1,口座情報!O14&amp;口座情報!P14&amp;口座情報!Q14&amp;口座情報!R14&amp;口座情報!S14&amp;口座情報!T14&amp;口座情報!U14,IF(口座情報!AR14=1,口座情報!AG14&amp;口座情報!AH14&amp;口座情報!AI14&amp;口座情報!AJ14&amp;口座情報!AK14&amp;口座情報!AL14&amp;口座情報!AM14&amp;口座情報!AN14,""))</f>
        <v/>
      </c>
      <c r="U14" s="210" t="str">
        <f>IF(口座情報!AQ14=1,口座情報!V14,IF(口座情報!AR14=1,口座情報!AO14,""))</f>
        <v/>
      </c>
      <c r="V14" s="210" t="str">
        <f>IF(口座情報!AQ14=1,口座情報!W14,IF(口座情報!AR14=1,口座情報!AP14,""))</f>
        <v/>
      </c>
    </row>
    <row r="15" spans="1:39" ht="21" customHeight="1">
      <c r="A15" s="176">
        <f t="shared" si="0"/>
        <v>11</v>
      </c>
      <c r="B15" s="185"/>
      <c r="C15" s="177">
        <f ca="1">IFERROR(VLOOKUP($B15,別添!$B$5:$G$29,2,FALSE),"")</f>
        <v>0</v>
      </c>
      <c r="D15" s="175">
        <f ca="1">IFERROR(VLOOKUP($B15,別添!$B$5:$G$29,4,FALSE),"")</f>
        <v>0</v>
      </c>
      <c r="E15" s="175">
        <f ca="1">IFERROR(VLOOKUP($B15,別添!$B$5:$G$29,5,FALSE),"")</f>
        <v>0</v>
      </c>
      <c r="F15" s="186" t="str">
        <f ca="1">IFERROR(VLOOKUP($B15,別添!$B$5:$G$29,6,FALSE),"")</f>
        <v/>
      </c>
      <c r="G15" s="251"/>
      <c r="H15" s="187">
        <f ca="1">SUMIFS(別添!I$5:I$29,別添!$B$5:$B$29,$B15)</f>
        <v>0</v>
      </c>
      <c r="I15" s="191" t="str">
        <f ca="1">IFERROR(IF(COUNTIFS(別添!$B$5:$B$29,B15,別添!$J$5:$J$29,"有")&gt;0,"有",""),"")</f>
        <v/>
      </c>
      <c r="J15" s="108">
        <f ca="1">SUMIFS(別添!K$5:K$29,別添!$B$5:$B$29,$B15)</f>
        <v>0</v>
      </c>
      <c r="K15" s="178">
        <f ca="1">SUMIFS(別添!L$5:L$29,別添!$B$5:$B$29,$B15)</f>
        <v>0</v>
      </c>
      <c r="L15" s="108">
        <f ca="1">SUMIFS(別添!M$5:M$29,別添!$B$5:$B$29,$B15)</f>
        <v>0</v>
      </c>
      <c r="M15" s="178">
        <f t="shared" ca="1" si="1"/>
        <v>0</v>
      </c>
      <c r="N15" s="143"/>
      <c r="O15" s="210" t="str">
        <f>IF(口座情報!AQ15=1,口座情報!E15,IF(口座情報!AR15=1,"ゆうちょ銀行",""))</f>
        <v/>
      </c>
      <c r="P15" s="210" t="str">
        <f>IF(口座情報!AQ15=1,口座情報!J15,IF(口座情報!AR15=1,口座情報!AA15&amp;口座情報!AB15&amp;口座情報!AC15&amp;口座情報!AD15&amp;口座情報!AE15&amp;口座情報!AF15,""))</f>
        <v/>
      </c>
      <c r="Q15" s="210" t="str">
        <f>IF(口座情報!AQ15=1,口座情報!F15&amp;口座情報!G15&amp;口座情報!H15&amp;口座情報!I15,"")</f>
        <v/>
      </c>
      <c r="R15" s="210" t="str">
        <f>IF(口座情報!AQ15=1,口座情報!K15&amp;口座情報!L15&amp;口座情報!M15,IF(口座情報!AR15=1,口座情報!X15&amp;口座情報!Y15&amp;口座情報!Z15,""))</f>
        <v/>
      </c>
      <c r="S15" s="210" t="str">
        <f>IF(口座情報!AQ15=1,口座情報!N15,"")</f>
        <v/>
      </c>
      <c r="T15" s="210" t="str">
        <f>IF(口座情報!AQ15=1,口座情報!O15&amp;口座情報!P15&amp;口座情報!Q15&amp;口座情報!R15&amp;口座情報!S15&amp;口座情報!T15&amp;口座情報!U15,IF(口座情報!AR15=1,口座情報!AG15&amp;口座情報!AH15&amp;口座情報!AI15&amp;口座情報!AJ15&amp;口座情報!AK15&amp;口座情報!AL15&amp;口座情報!AM15&amp;口座情報!AN15,""))</f>
        <v/>
      </c>
      <c r="U15" s="210" t="str">
        <f>IF(口座情報!AQ15=1,口座情報!V15,IF(口座情報!AR15=1,口座情報!AO15,""))</f>
        <v/>
      </c>
      <c r="V15" s="210" t="str">
        <f>IF(口座情報!AQ15=1,口座情報!W15,IF(口座情報!AR15=1,口座情報!AP15,""))</f>
        <v/>
      </c>
    </row>
    <row r="16" spans="1:39" ht="21" customHeight="1">
      <c r="A16" s="176">
        <f t="shared" si="0"/>
        <v>12</v>
      </c>
      <c r="B16" s="185"/>
      <c r="C16" s="177">
        <f ca="1">IFERROR(VLOOKUP($B16,別添!$B$5:$G$29,2,FALSE),"")</f>
        <v>0</v>
      </c>
      <c r="D16" s="175">
        <f ca="1">IFERROR(VLOOKUP($B16,別添!$B$5:$G$29,4,FALSE),"")</f>
        <v>0</v>
      </c>
      <c r="E16" s="175">
        <f ca="1">IFERROR(VLOOKUP($B16,別添!$B$5:$G$29,5,FALSE),"")</f>
        <v>0</v>
      </c>
      <c r="F16" s="186" t="str">
        <f ca="1">IFERROR(VLOOKUP($B16,別添!$B$5:$G$29,6,FALSE),"")</f>
        <v/>
      </c>
      <c r="G16" s="251"/>
      <c r="H16" s="187">
        <f ca="1">SUMIFS(別添!I$5:I$29,別添!$B$5:$B$29,$B16)</f>
        <v>0</v>
      </c>
      <c r="I16" s="191" t="str">
        <f ca="1">IFERROR(IF(COUNTIFS(別添!$B$5:$B$29,B16,別添!$J$5:$J$29,"有")&gt;0,"有",""),"")</f>
        <v/>
      </c>
      <c r="J16" s="108">
        <f ca="1">SUMIFS(別添!K$5:K$29,別添!$B$5:$B$29,$B16)</f>
        <v>0</v>
      </c>
      <c r="K16" s="178">
        <f ca="1">SUMIFS(別添!L$5:L$29,別添!$B$5:$B$29,$B16)</f>
        <v>0</v>
      </c>
      <c r="L16" s="108">
        <f ca="1">SUMIFS(別添!M$5:M$29,別添!$B$5:$B$29,$B16)</f>
        <v>0</v>
      </c>
      <c r="M16" s="178">
        <f t="shared" ca="1" si="1"/>
        <v>0</v>
      </c>
      <c r="N16" s="143"/>
      <c r="O16" s="210" t="str">
        <f>IF(口座情報!AQ16=1,口座情報!E16,IF(口座情報!AR16=1,"ゆうちょ銀行",""))</f>
        <v/>
      </c>
      <c r="P16" s="210" t="str">
        <f>IF(口座情報!AQ16=1,口座情報!J16,IF(口座情報!AR16=1,口座情報!AA16&amp;口座情報!AB16&amp;口座情報!AC16&amp;口座情報!AD16&amp;口座情報!AE16&amp;口座情報!AF16,""))</f>
        <v/>
      </c>
      <c r="Q16" s="210" t="str">
        <f>IF(口座情報!AQ16=1,口座情報!F16&amp;口座情報!G16&amp;口座情報!H16&amp;口座情報!I16,"")</f>
        <v/>
      </c>
      <c r="R16" s="210" t="str">
        <f>IF(口座情報!AQ16=1,口座情報!K16&amp;口座情報!L16&amp;口座情報!M16,IF(口座情報!AR16=1,口座情報!X16&amp;口座情報!Y16&amp;口座情報!Z16,""))</f>
        <v/>
      </c>
      <c r="S16" s="210" t="str">
        <f>IF(口座情報!AQ16=1,口座情報!N16,"")</f>
        <v/>
      </c>
      <c r="T16" s="210" t="str">
        <f>IF(口座情報!AQ16=1,口座情報!O16&amp;口座情報!P16&amp;口座情報!Q16&amp;口座情報!R16&amp;口座情報!S16&amp;口座情報!T16&amp;口座情報!U16,IF(口座情報!AR16=1,口座情報!AG16&amp;口座情報!AH16&amp;口座情報!AI16&amp;口座情報!AJ16&amp;口座情報!AK16&amp;口座情報!AL16&amp;口座情報!AM16&amp;口座情報!AN16,""))</f>
        <v/>
      </c>
      <c r="U16" s="210" t="str">
        <f>IF(口座情報!AQ16=1,口座情報!V16,IF(口座情報!AR16=1,口座情報!AO16,""))</f>
        <v/>
      </c>
      <c r="V16" s="210" t="str">
        <f>IF(口座情報!AQ16=1,口座情報!W16,IF(口座情報!AR16=1,口座情報!AP16,""))</f>
        <v/>
      </c>
    </row>
    <row r="17" spans="1:22" ht="21" customHeight="1">
      <c r="A17" s="176">
        <f t="shared" si="0"/>
        <v>13</v>
      </c>
      <c r="B17" s="185"/>
      <c r="C17" s="177">
        <f ca="1">IFERROR(VLOOKUP($B17,別添!$B$5:$G$29,2,FALSE),"")</f>
        <v>0</v>
      </c>
      <c r="D17" s="175">
        <f ca="1">IFERROR(VLOOKUP($B17,別添!$B$5:$G$29,4,FALSE),"")</f>
        <v>0</v>
      </c>
      <c r="E17" s="175">
        <f ca="1">IFERROR(VLOOKUP($B17,別添!$B$5:$G$29,5,FALSE),"")</f>
        <v>0</v>
      </c>
      <c r="F17" s="186" t="str">
        <f ca="1">IFERROR(VLOOKUP($B17,別添!$B$5:$G$29,6,FALSE),"")</f>
        <v/>
      </c>
      <c r="G17" s="251"/>
      <c r="H17" s="187">
        <f ca="1">SUMIFS(別添!I$5:I$29,別添!$B$5:$B$29,$B17)</f>
        <v>0</v>
      </c>
      <c r="I17" s="191" t="str">
        <f ca="1">IFERROR(IF(COUNTIFS(別添!$B$5:$B$29,B17,別添!$J$5:$J$29,"有")&gt;0,"有",""),"")</f>
        <v/>
      </c>
      <c r="J17" s="108">
        <f ca="1">SUMIFS(別添!K$5:K$29,別添!$B$5:$B$29,$B17)</f>
        <v>0</v>
      </c>
      <c r="K17" s="178">
        <f ca="1">SUMIFS(別添!L$5:L$29,別添!$B$5:$B$29,$B17)</f>
        <v>0</v>
      </c>
      <c r="L17" s="108">
        <f ca="1">SUMIFS(別添!M$5:M$29,別添!$B$5:$B$29,$B17)</f>
        <v>0</v>
      </c>
      <c r="M17" s="178">
        <f t="shared" ca="1" si="1"/>
        <v>0</v>
      </c>
      <c r="N17" s="143"/>
      <c r="O17" s="210" t="str">
        <f>IF(口座情報!AQ17=1,口座情報!E17,IF(口座情報!AR17=1,"ゆうちょ銀行",""))</f>
        <v/>
      </c>
      <c r="P17" s="210" t="str">
        <f>IF(口座情報!AQ17=1,口座情報!J17,IF(口座情報!AR17=1,口座情報!AA17&amp;口座情報!AB17&amp;口座情報!AC17&amp;口座情報!AD17&amp;口座情報!AE17&amp;口座情報!AF17,""))</f>
        <v/>
      </c>
      <c r="Q17" s="210" t="str">
        <f>IF(口座情報!AQ17=1,口座情報!F17&amp;口座情報!G17&amp;口座情報!H17&amp;口座情報!I17,"")</f>
        <v/>
      </c>
      <c r="R17" s="210" t="str">
        <f>IF(口座情報!AQ17=1,口座情報!K17&amp;口座情報!L17&amp;口座情報!M17,IF(口座情報!AR17=1,口座情報!X17&amp;口座情報!Y17&amp;口座情報!Z17,""))</f>
        <v/>
      </c>
      <c r="S17" s="210" t="str">
        <f>IF(口座情報!AQ17=1,口座情報!N17,"")</f>
        <v/>
      </c>
      <c r="T17" s="210" t="str">
        <f>IF(口座情報!AQ17=1,口座情報!O17&amp;口座情報!P17&amp;口座情報!Q17&amp;口座情報!R17&amp;口座情報!S17&amp;口座情報!T17&amp;口座情報!U17,IF(口座情報!AR17=1,口座情報!AG17&amp;口座情報!AH17&amp;口座情報!AI17&amp;口座情報!AJ17&amp;口座情報!AK17&amp;口座情報!AL17&amp;口座情報!AM17&amp;口座情報!AN17,""))</f>
        <v/>
      </c>
      <c r="U17" s="210" t="str">
        <f>IF(口座情報!AQ17=1,口座情報!V17,IF(口座情報!AR17=1,口座情報!AO17,""))</f>
        <v/>
      </c>
      <c r="V17" s="210" t="str">
        <f>IF(口座情報!AQ17=1,口座情報!W17,IF(口座情報!AR17=1,口座情報!AP17,""))</f>
        <v/>
      </c>
    </row>
    <row r="18" spans="1:22" ht="21" customHeight="1">
      <c r="A18" s="176">
        <f t="shared" si="0"/>
        <v>14</v>
      </c>
      <c r="B18" s="185"/>
      <c r="C18" s="177">
        <f ca="1">IFERROR(VLOOKUP($B18,別添!$B$5:$G$29,2,FALSE),"")</f>
        <v>0</v>
      </c>
      <c r="D18" s="175">
        <f ca="1">IFERROR(VLOOKUP($B18,別添!$B$5:$G$29,4,FALSE),"")</f>
        <v>0</v>
      </c>
      <c r="E18" s="175">
        <f ca="1">IFERROR(VLOOKUP($B18,別添!$B$5:$G$29,5,FALSE),"")</f>
        <v>0</v>
      </c>
      <c r="F18" s="186" t="str">
        <f ca="1">IFERROR(VLOOKUP($B18,別添!$B$5:$G$29,6,FALSE),"")</f>
        <v/>
      </c>
      <c r="G18" s="251"/>
      <c r="H18" s="187">
        <f ca="1">SUMIFS(別添!I$5:I$29,別添!$B$5:$B$29,$B18)</f>
        <v>0</v>
      </c>
      <c r="I18" s="191" t="str">
        <f ca="1">IFERROR(IF(COUNTIFS(別添!$B$5:$B$29,B18,別添!$J$5:$J$29,"有")&gt;0,"有",""),"")</f>
        <v/>
      </c>
      <c r="J18" s="108">
        <f ca="1">SUMIFS(別添!K$5:K$29,別添!$B$5:$B$29,$B18)</f>
        <v>0</v>
      </c>
      <c r="K18" s="178">
        <f ca="1">SUMIFS(別添!L$5:L$29,別添!$B$5:$B$29,$B18)</f>
        <v>0</v>
      </c>
      <c r="L18" s="108">
        <f ca="1">SUMIFS(別添!M$5:M$29,別添!$B$5:$B$29,$B18)</f>
        <v>0</v>
      </c>
      <c r="M18" s="178">
        <f t="shared" ca="1" si="1"/>
        <v>0</v>
      </c>
      <c r="N18" s="143"/>
      <c r="O18" s="210" t="str">
        <f>IF(口座情報!AQ18=1,口座情報!E18,IF(口座情報!AR18=1,"ゆうちょ銀行",""))</f>
        <v/>
      </c>
      <c r="P18" s="210" t="str">
        <f>IF(口座情報!AQ18=1,口座情報!J18,IF(口座情報!AR18=1,口座情報!AA18&amp;口座情報!AB18&amp;口座情報!AC18&amp;口座情報!AD18&amp;口座情報!AE18&amp;口座情報!AF18,""))</f>
        <v/>
      </c>
      <c r="Q18" s="210" t="str">
        <f>IF(口座情報!AQ18=1,口座情報!F18&amp;口座情報!G18&amp;口座情報!H18&amp;口座情報!I18,"")</f>
        <v/>
      </c>
      <c r="R18" s="210" t="str">
        <f>IF(口座情報!AQ18=1,口座情報!K18&amp;口座情報!L18&amp;口座情報!M18,IF(口座情報!AR18=1,口座情報!X18&amp;口座情報!Y18&amp;口座情報!Z18,""))</f>
        <v/>
      </c>
      <c r="S18" s="210" t="str">
        <f>IF(口座情報!AQ18=1,口座情報!N18,"")</f>
        <v/>
      </c>
      <c r="T18" s="210" t="str">
        <f>IF(口座情報!AQ18=1,口座情報!O18&amp;口座情報!P18&amp;口座情報!Q18&amp;口座情報!R18&amp;口座情報!S18&amp;口座情報!T18&amp;口座情報!U18,IF(口座情報!AR18=1,口座情報!AG18&amp;口座情報!AH18&amp;口座情報!AI18&amp;口座情報!AJ18&amp;口座情報!AK18&amp;口座情報!AL18&amp;口座情報!AM18&amp;口座情報!AN18,""))</f>
        <v/>
      </c>
      <c r="U18" s="210" t="str">
        <f>IF(口座情報!AQ18=1,口座情報!V18,IF(口座情報!AR18=1,口座情報!AO18,""))</f>
        <v/>
      </c>
      <c r="V18" s="210" t="str">
        <f>IF(口座情報!AQ18=1,口座情報!W18,IF(口座情報!AR18=1,口座情報!AP18,""))</f>
        <v/>
      </c>
    </row>
    <row r="19" spans="1:22" ht="21" customHeight="1">
      <c r="A19" s="176">
        <f t="shared" si="0"/>
        <v>15</v>
      </c>
      <c r="B19" s="185"/>
      <c r="C19" s="177">
        <f ca="1">IFERROR(VLOOKUP($B19,別添!$B$5:$G$29,2,FALSE),"")</f>
        <v>0</v>
      </c>
      <c r="D19" s="175">
        <f ca="1">IFERROR(VLOOKUP($B19,別添!$B$5:$G$29,4,FALSE),"")</f>
        <v>0</v>
      </c>
      <c r="E19" s="175">
        <f ca="1">IFERROR(VLOOKUP($B19,別添!$B$5:$G$29,5,FALSE),"")</f>
        <v>0</v>
      </c>
      <c r="F19" s="186" t="str">
        <f ca="1">IFERROR(VLOOKUP($B19,別添!$B$5:$G$29,6,FALSE),"")</f>
        <v/>
      </c>
      <c r="G19" s="251"/>
      <c r="H19" s="187">
        <f ca="1">SUMIFS(別添!I$5:I$29,別添!$B$5:$B$29,$B19)</f>
        <v>0</v>
      </c>
      <c r="I19" s="191" t="str">
        <f ca="1">IFERROR(IF(COUNTIFS(別添!$B$5:$B$29,B19,別添!$J$5:$J$29,"有")&gt;0,"有",""),"")</f>
        <v/>
      </c>
      <c r="J19" s="108">
        <f ca="1">SUMIFS(別添!K$5:K$29,別添!$B$5:$B$29,$B19)</f>
        <v>0</v>
      </c>
      <c r="K19" s="178">
        <f ca="1">SUMIFS(別添!L$5:L$29,別添!$B$5:$B$29,$B19)</f>
        <v>0</v>
      </c>
      <c r="L19" s="108">
        <f ca="1">SUMIFS(別添!M$5:M$29,別添!$B$5:$B$29,$B19)</f>
        <v>0</v>
      </c>
      <c r="M19" s="178">
        <f t="shared" ca="1" si="1"/>
        <v>0</v>
      </c>
      <c r="N19" s="143"/>
      <c r="O19" s="210" t="str">
        <f>IF(口座情報!AQ19=1,口座情報!E19,IF(口座情報!AR19=1,"ゆうちょ銀行",""))</f>
        <v/>
      </c>
      <c r="P19" s="210" t="str">
        <f>IF(口座情報!AQ19=1,口座情報!J19,IF(口座情報!AR19=1,口座情報!AA19&amp;口座情報!AB19&amp;口座情報!AC19&amp;口座情報!AD19&amp;口座情報!AE19&amp;口座情報!AF19,""))</f>
        <v/>
      </c>
      <c r="Q19" s="210" t="str">
        <f>IF(口座情報!AQ19=1,口座情報!F19&amp;口座情報!G19&amp;口座情報!H19&amp;口座情報!I19,"")</f>
        <v/>
      </c>
      <c r="R19" s="210" t="str">
        <f>IF(口座情報!AQ19=1,口座情報!K19&amp;口座情報!L19&amp;口座情報!M19,IF(口座情報!AR19=1,口座情報!X19&amp;口座情報!Y19&amp;口座情報!Z19,""))</f>
        <v/>
      </c>
      <c r="S19" s="210" t="str">
        <f>IF(口座情報!AQ19=1,口座情報!N19,"")</f>
        <v/>
      </c>
      <c r="T19" s="210" t="str">
        <f>IF(口座情報!AQ19=1,口座情報!O19&amp;口座情報!P19&amp;口座情報!Q19&amp;口座情報!R19&amp;口座情報!S19&amp;口座情報!T19&amp;口座情報!U19,IF(口座情報!AR19=1,口座情報!AG19&amp;口座情報!AH19&amp;口座情報!AI19&amp;口座情報!AJ19&amp;口座情報!AK19&amp;口座情報!AL19&amp;口座情報!AM19&amp;口座情報!AN19,""))</f>
        <v/>
      </c>
      <c r="U19" s="210" t="str">
        <f>IF(口座情報!AQ19=1,口座情報!V19,IF(口座情報!AR19=1,口座情報!AO19,""))</f>
        <v/>
      </c>
      <c r="V19" s="210" t="str">
        <f>IF(口座情報!AQ19=1,口座情報!W19,IF(口座情報!AR19=1,口座情報!AP19,""))</f>
        <v/>
      </c>
    </row>
    <row r="20" spans="1:22" ht="21" customHeight="1">
      <c r="A20" s="176">
        <f t="shared" si="0"/>
        <v>16</v>
      </c>
      <c r="B20" s="185"/>
      <c r="C20" s="177">
        <f ca="1">IFERROR(VLOOKUP($B20,別添!$B$5:$G$29,2,FALSE),"")</f>
        <v>0</v>
      </c>
      <c r="D20" s="175">
        <f ca="1">IFERROR(VLOOKUP($B20,別添!$B$5:$G$29,4,FALSE),"")</f>
        <v>0</v>
      </c>
      <c r="E20" s="175">
        <f ca="1">IFERROR(VLOOKUP($B20,別添!$B$5:$G$29,5,FALSE),"")</f>
        <v>0</v>
      </c>
      <c r="F20" s="186" t="str">
        <f ca="1">IFERROR(VLOOKUP($B20,別添!$B$5:$G$29,6,FALSE),"")</f>
        <v/>
      </c>
      <c r="G20" s="251"/>
      <c r="H20" s="187">
        <f ca="1">SUMIFS(別添!I$5:I$29,別添!$B$5:$B$29,$B20)</f>
        <v>0</v>
      </c>
      <c r="I20" s="191" t="str">
        <f ca="1">IFERROR(IF(COUNTIFS(別添!$B$5:$B$29,B20,別添!$J$5:$J$29,"有")&gt;0,"有",""),"")</f>
        <v/>
      </c>
      <c r="J20" s="108">
        <f ca="1">SUMIFS(別添!K$5:K$29,別添!$B$5:$B$29,$B20)</f>
        <v>0</v>
      </c>
      <c r="K20" s="178">
        <f ca="1">SUMIFS(別添!L$5:L$29,別添!$B$5:$B$29,$B20)</f>
        <v>0</v>
      </c>
      <c r="L20" s="108">
        <f ca="1">SUMIFS(別添!M$5:M$29,別添!$B$5:$B$29,$B20)</f>
        <v>0</v>
      </c>
      <c r="M20" s="178">
        <f t="shared" ref="M20:M29" ca="1" si="2">SUM(H20,J20,K20,L20)</f>
        <v>0</v>
      </c>
      <c r="N20" s="143"/>
      <c r="O20" s="210" t="str">
        <f>IF(口座情報!AQ20=1,口座情報!E20,IF(口座情報!AR20=1,"ゆうちょ銀行",""))</f>
        <v/>
      </c>
      <c r="P20" s="210" t="str">
        <f>IF(口座情報!AQ20=1,口座情報!J20,IF(口座情報!AR20=1,口座情報!AA20&amp;口座情報!AB20&amp;口座情報!AC20&amp;口座情報!AD20&amp;口座情報!AE20&amp;口座情報!AF20,""))</f>
        <v/>
      </c>
      <c r="Q20" s="210" t="str">
        <f>IF(口座情報!AQ20=1,口座情報!F20&amp;口座情報!G20&amp;口座情報!H20&amp;口座情報!I20,"")</f>
        <v/>
      </c>
      <c r="R20" s="210" t="str">
        <f>IF(口座情報!AQ20=1,口座情報!K20&amp;口座情報!L20&amp;口座情報!M20,IF(口座情報!AR20=1,口座情報!X20&amp;口座情報!Y20&amp;口座情報!Z20,""))</f>
        <v/>
      </c>
      <c r="S20" s="210" t="str">
        <f>IF(口座情報!AQ20=1,口座情報!N20,"")</f>
        <v/>
      </c>
      <c r="T20" s="210" t="str">
        <f>IF(口座情報!AQ20=1,口座情報!O20&amp;口座情報!P20&amp;口座情報!Q20&amp;口座情報!R20&amp;口座情報!S20&amp;口座情報!T20&amp;口座情報!U20,IF(口座情報!AR20=1,口座情報!AG20&amp;口座情報!AH20&amp;口座情報!AI20&amp;口座情報!AJ20&amp;口座情報!AK20&amp;口座情報!AL20&amp;口座情報!AM20&amp;口座情報!AN20,""))</f>
        <v/>
      </c>
      <c r="U20" s="210" t="str">
        <f>IF(口座情報!AQ20=1,口座情報!V20,IF(口座情報!AR20=1,口座情報!AO20,""))</f>
        <v/>
      </c>
      <c r="V20" s="210" t="str">
        <f>IF(口座情報!AQ20=1,口座情報!W20,IF(口座情報!AR20=1,口座情報!AP20,""))</f>
        <v/>
      </c>
    </row>
    <row r="21" spans="1:22" ht="21" customHeight="1">
      <c r="A21" s="176">
        <f t="shared" si="0"/>
        <v>17</v>
      </c>
      <c r="B21" s="185"/>
      <c r="C21" s="177">
        <f ca="1">IFERROR(VLOOKUP($B21,別添!$B$5:$G$29,2,FALSE),"")</f>
        <v>0</v>
      </c>
      <c r="D21" s="175">
        <f ca="1">IFERROR(VLOOKUP($B21,別添!$B$5:$G$29,4,FALSE),"")</f>
        <v>0</v>
      </c>
      <c r="E21" s="175">
        <f ca="1">IFERROR(VLOOKUP($B21,別添!$B$5:$G$29,5,FALSE),"")</f>
        <v>0</v>
      </c>
      <c r="F21" s="186" t="str">
        <f ca="1">IFERROR(VLOOKUP($B21,別添!$B$5:$G$29,6,FALSE),"")</f>
        <v/>
      </c>
      <c r="G21" s="251"/>
      <c r="H21" s="187">
        <f ca="1">SUMIFS(別添!I$5:I$29,別添!$B$5:$B$29,$B21)</f>
        <v>0</v>
      </c>
      <c r="I21" s="191" t="str">
        <f ca="1">IFERROR(IF(COUNTIFS(別添!$B$5:$B$29,B21,別添!$J$5:$J$29,"有")&gt;0,"有",""),"")</f>
        <v/>
      </c>
      <c r="J21" s="108">
        <f ca="1">SUMIFS(別添!K$5:K$29,別添!$B$5:$B$29,$B21)</f>
        <v>0</v>
      </c>
      <c r="K21" s="178">
        <f ca="1">SUMIFS(別添!L$5:L$29,別添!$B$5:$B$29,$B21)</f>
        <v>0</v>
      </c>
      <c r="L21" s="108">
        <f ca="1">SUMIFS(別添!M$5:M$29,別添!$B$5:$B$29,$B21)</f>
        <v>0</v>
      </c>
      <c r="M21" s="178">
        <f t="shared" ca="1" si="2"/>
        <v>0</v>
      </c>
      <c r="N21" s="143"/>
      <c r="O21" s="210" t="str">
        <f>IF(口座情報!AQ21=1,口座情報!E21,IF(口座情報!AR21=1,"ゆうちょ銀行",""))</f>
        <v/>
      </c>
      <c r="P21" s="210" t="str">
        <f>IF(口座情報!AQ21=1,口座情報!J21,IF(口座情報!AR21=1,口座情報!AA21&amp;口座情報!AB21&amp;口座情報!AC21&amp;口座情報!AD21&amp;口座情報!AE21&amp;口座情報!AF21,""))</f>
        <v/>
      </c>
      <c r="Q21" s="210" t="str">
        <f>IF(口座情報!AQ21=1,口座情報!F21&amp;口座情報!G21&amp;口座情報!H21&amp;口座情報!I21,"")</f>
        <v/>
      </c>
      <c r="R21" s="210" t="str">
        <f>IF(口座情報!AQ21=1,口座情報!K21&amp;口座情報!L21&amp;口座情報!M21,IF(口座情報!AR21=1,口座情報!X21&amp;口座情報!Y21&amp;口座情報!Z21,""))</f>
        <v/>
      </c>
      <c r="S21" s="210" t="str">
        <f>IF(口座情報!AQ21=1,口座情報!N21,"")</f>
        <v/>
      </c>
      <c r="T21" s="210" t="str">
        <f>IF(口座情報!AQ21=1,口座情報!O21&amp;口座情報!P21&amp;口座情報!Q21&amp;口座情報!R21&amp;口座情報!S21&amp;口座情報!T21&amp;口座情報!U21,IF(口座情報!AR21=1,口座情報!AG21&amp;口座情報!AH21&amp;口座情報!AI21&amp;口座情報!AJ21&amp;口座情報!AK21&amp;口座情報!AL21&amp;口座情報!AM21&amp;口座情報!AN21,""))</f>
        <v/>
      </c>
      <c r="U21" s="210" t="str">
        <f>IF(口座情報!AQ21=1,口座情報!V21,IF(口座情報!AR21=1,口座情報!AO21,""))</f>
        <v/>
      </c>
      <c r="V21" s="210" t="str">
        <f>IF(口座情報!AQ21=1,口座情報!W21,IF(口座情報!AR21=1,口座情報!AP21,""))</f>
        <v/>
      </c>
    </row>
    <row r="22" spans="1:22" ht="21" customHeight="1">
      <c r="A22" s="176">
        <f t="shared" si="0"/>
        <v>18</v>
      </c>
      <c r="B22" s="185"/>
      <c r="C22" s="177">
        <f ca="1">IFERROR(VLOOKUP($B22,別添!$B$5:$G$29,2,FALSE),"")</f>
        <v>0</v>
      </c>
      <c r="D22" s="175">
        <f ca="1">IFERROR(VLOOKUP($B22,別添!$B$5:$G$29,4,FALSE),"")</f>
        <v>0</v>
      </c>
      <c r="E22" s="175">
        <f ca="1">IFERROR(VLOOKUP($B22,別添!$B$5:$G$29,5,FALSE),"")</f>
        <v>0</v>
      </c>
      <c r="F22" s="186" t="str">
        <f ca="1">IFERROR(VLOOKUP($B22,別添!$B$5:$G$29,6,FALSE),"")</f>
        <v/>
      </c>
      <c r="G22" s="251"/>
      <c r="H22" s="187">
        <f ca="1">SUMIFS(別添!I$5:I$29,別添!$B$5:$B$29,$B22)</f>
        <v>0</v>
      </c>
      <c r="I22" s="191" t="str">
        <f ca="1">IFERROR(IF(COUNTIFS(別添!$B$5:$B$29,B22,別添!$J$5:$J$29,"有")&gt;0,"有",""),"")</f>
        <v/>
      </c>
      <c r="J22" s="108">
        <f ca="1">SUMIFS(別添!K$5:K$29,別添!$B$5:$B$29,$B22)</f>
        <v>0</v>
      </c>
      <c r="K22" s="178">
        <f ca="1">SUMIFS(別添!L$5:L$29,別添!$B$5:$B$29,$B22)</f>
        <v>0</v>
      </c>
      <c r="L22" s="108">
        <f ca="1">SUMIFS(別添!M$5:M$29,別添!$B$5:$B$29,$B22)</f>
        <v>0</v>
      </c>
      <c r="M22" s="178">
        <f t="shared" ca="1" si="2"/>
        <v>0</v>
      </c>
      <c r="N22" s="143"/>
      <c r="O22" s="210" t="str">
        <f>IF(口座情報!AQ22=1,口座情報!E22,IF(口座情報!AR22=1,"ゆうちょ銀行",""))</f>
        <v/>
      </c>
      <c r="P22" s="210" t="str">
        <f>IF(口座情報!AQ22=1,口座情報!J22,IF(口座情報!AR22=1,口座情報!AA22&amp;口座情報!AB22&amp;口座情報!AC22&amp;口座情報!AD22&amp;口座情報!AE22&amp;口座情報!AF22,""))</f>
        <v/>
      </c>
      <c r="Q22" s="210" t="str">
        <f>IF(口座情報!AQ22=1,口座情報!F22&amp;口座情報!G22&amp;口座情報!H22&amp;口座情報!I22,"")</f>
        <v/>
      </c>
      <c r="R22" s="210" t="str">
        <f>IF(口座情報!AQ22=1,口座情報!K22&amp;口座情報!L22&amp;口座情報!M22,IF(口座情報!AR22=1,口座情報!X22&amp;口座情報!Y22&amp;口座情報!Z22,""))</f>
        <v/>
      </c>
      <c r="S22" s="210" t="str">
        <f>IF(口座情報!AQ22=1,口座情報!N22,"")</f>
        <v/>
      </c>
      <c r="T22" s="210" t="str">
        <f>IF(口座情報!AQ22=1,口座情報!O22&amp;口座情報!P22&amp;口座情報!Q22&amp;口座情報!R22&amp;口座情報!S22&amp;口座情報!T22&amp;口座情報!U22,IF(口座情報!AR22=1,口座情報!AG22&amp;口座情報!AH22&amp;口座情報!AI22&amp;口座情報!AJ22&amp;口座情報!AK22&amp;口座情報!AL22&amp;口座情報!AM22&amp;口座情報!AN22,""))</f>
        <v/>
      </c>
      <c r="U22" s="210" t="str">
        <f>IF(口座情報!AQ22=1,口座情報!V22,IF(口座情報!AR22=1,口座情報!AO22,""))</f>
        <v/>
      </c>
      <c r="V22" s="210" t="str">
        <f>IF(口座情報!AQ22=1,口座情報!W22,IF(口座情報!AR22=1,口座情報!AP22,""))</f>
        <v/>
      </c>
    </row>
    <row r="23" spans="1:22" ht="21" customHeight="1">
      <c r="A23" s="176">
        <f t="shared" si="0"/>
        <v>19</v>
      </c>
      <c r="B23" s="185"/>
      <c r="C23" s="177">
        <f ca="1">IFERROR(VLOOKUP($B23,別添!$B$5:$G$29,2,FALSE),"")</f>
        <v>0</v>
      </c>
      <c r="D23" s="175">
        <f ca="1">IFERROR(VLOOKUP($B23,別添!$B$5:$G$29,4,FALSE),"")</f>
        <v>0</v>
      </c>
      <c r="E23" s="175">
        <f ca="1">IFERROR(VLOOKUP($B23,別添!$B$5:$G$29,5,FALSE),"")</f>
        <v>0</v>
      </c>
      <c r="F23" s="186" t="str">
        <f ca="1">IFERROR(VLOOKUP($B23,別添!$B$5:$G$29,6,FALSE),"")</f>
        <v/>
      </c>
      <c r="G23" s="251"/>
      <c r="H23" s="187">
        <f ca="1">SUMIFS(別添!I$5:I$29,別添!$B$5:$B$29,$B23)</f>
        <v>0</v>
      </c>
      <c r="I23" s="191" t="str">
        <f ca="1">IFERROR(IF(COUNTIFS(別添!$B$5:$B$29,B23,別添!$J$5:$J$29,"有")&gt;0,"有",""),"")</f>
        <v/>
      </c>
      <c r="J23" s="108">
        <f ca="1">SUMIFS(別添!K$5:K$29,別添!$B$5:$B$29,$B23)</f>
        <v>0</v>
      </c>
      <c r="K23" s="178">
        <f ca="1">SUMIFS(別添!L$5:L$29,別添!$B$5:$B$29,$B23)</f>
        <v>0</v>
      </c>
      <c r="L23" s="108">
        <f ca="1">SUMIFS(別添!M$5:M$29,別添!$B$5:$B$29,$B23)</f>
        <v>0</v>
      </c>
      <c r="M23" s="178">
        <f t="shared" ca="1" si="2"/>
        <v>0</v>
      </c>
      <c r="N23" s="143"/>
      <c r="O23" s="210" t="str">
        <f>IF(口座情報!AQ23=1,口座情報!E23,IF(口座情報!AR23=1,"ゆうちょ銀行",""))</f>
        <v/>
      </c>
      <c r="P23" s="210" t="str">
        <f>IF(口座情報!AQ23=1,口座情報!J23,IF(口座情報!AR23=1,口座情報!AA23&amp;口座情報!AB23&amp;口座情報!AC23&amp;口座情報!AD23&amp;口座情報!AE23&amp;口座情報!AF23,""))</f>
        <v/>
      </c>
      <c r="Q23" s="210" t="str">
        <f>IF(口座情報!AQ23=1,口座情報!F23&amp;口座情報!G23&amp;口座情報!H23&amp;口座情報!I23,"")</f>
        <v/>
      </c>
      <c r="R23" s="210" t="str">
        <f>IF(口座情報!AQ23=1,口座情報!K23&amp;口座情報!L23&amp;口座情報!M23,IF(口座情報!AR23=1,口座情報!X23&amp;口座情報!Y23&amp;口座情報!Z23,""))</f>
        <v/>
      </c>
      <c r="S23" s="210" t="str">
        <f>IF(口座情報!AQ23=1,口座情報!N23,"")</f>
        <v/>
      </c>
      <c r="T23" s="210" t="str">
        <f>IF(口座情報!AQ23=1,口座情報!O23&amp;口座情報!P23&amp;口座情報!Q23&amp;口座情報!R23&amp;口座情報!S23&amp;口座情報!T23&amp;口座情報!U23,IF(口座情報!AR23=1,口座情報!AG23&amp;口座情報!AH23&amp;口座情報!AI23&amp;口座情報!AJ23&amp;口座情報!AK23&amp;口座情報!AL23&amp;口座情報!AM23&amp;口座情報!AN23,""))</f>
        <v/>
      </c>
      <c r="U23" s="210" t="str">
        <f>IF(口座情報!AQ23=1,口座情報!V23,IF(口座情報!AR23=1,口座情報!AO23,""))</f>
        <v/>
      </c>
      <c r="V23" s="210" t="str">
        <f>IF(口座情報!AQ23=1,口座情報!W23,IF(口座情報!AR23=1,口座情報!AP23,""))</f>
        <v/>
      </c>
    </row>
    <row r="24" spans="1:22" ht="21" customHeight="1">
      <c r="A24" s="176">
        <f t="shared" si="0"/>
        <v>20</v>
      </c>
      <c r="B24" s="185"/>
      <c r="C24" s="177">
        <f ca="1">IFERROR(VLOOKUP($B24,別添!$B$5:$G$29,2,FALSE),"")</f>
        <v>0</v>
      </c>
      <c r="D24" s="175">
        <f ca="1">IFERROR(VLOOKUP($B24,別添!$B$5:$G$29,4,FALSE),"")</f>
        <v>0</v>
      </c>
      <c r="E24" s="175">
        <f ca="1">IFERROR(VLOOKUP($B24,別添!$B$5:$G$29,5,FALSE),"")</f>
        <v>0</v>
      </c>
      <c r="F24" s="186" t="str">
        <f ca="1">IFERROR(VLOOKUP($B24,別添!$B$5:$G$29,6,FALSE),"")</f>
        <v/>
      </c>
      <c r="G24" s="251"/>
      <c r="H24" s="187">
        <f ca="1">SUMIFS(別添!I$5:I$29,別添!$B$5:$B$29,$B24)</f>
        <v>0</v>
      </c>
      <c r="I24" s="191" t="str">
        <f ca="1">IFERROR(IF(COUNTIFS(別添!$B$5:$B$29,B24,別添!$J$5:$J$29,"有")&gt;0,"有",""),"")</f>
        <v/>
      </c>
      <c r="J24" s="108">
        <f ca="1">SUMIFS(別添!K$5:K$29,別添!$B$5:$B$29,$B24)</f>
        <v>0</v>
      </c>
      <c r="K24" s="178">
        <f ca="1">SUMIFS(別添!L$5:L$29,別添!$B$5:$B$29,$B24)</f>
        <v>0</v>
      </c>
      <c r="L24" s="108">
        <f ca="1">SUMIFS(別添!M$5:M$29,別添!$B$5:$B$29,$B24)</f>
        <v>0</v>
      </c>
      <c r="M24" s="178">
        <f t="shared" ca="1" si="2"/>
        <v>0</v>
      </c>
      <c r="N24" s="143"/>
      <c r="O24" s="210" t="str">
        <f>IF(口座情報!AQ24=1,口座情報!E24,IF(口座情報!AR24=1,"ゆうちょ銀行",""))</f>
        <v/>
      </c>
      <c r="P24" s="210" t="str">
        <f>IF(口座情報!AQ24=1,口座情報!J24,IF(口座情報!AR24=1,口座情報!AA24&amp;口座情報!AB24&amp;口座情報!AC24&amp;口座情報!AD24&amp;口座情報!AE24&amp;口座情報!AF24,""))</f>
        <v/>
      </c>
      <c r="Q24" s="210" t="str">
        <f>IF(口座情報!AQ24=1,口座情報!F24&amp;口座情報!G24&amp;口座情報!H24&amp;口座情報!I24,"")</f>
        <v/>
      </c>
      <c r="R24" s="210" t="str">
        <f>IF(口座情報!AQ24=1,口座情報!K24&amp;口座情報!L24&amp;口座情報!M24,IF(口座情報!AR24=1,口座情報!X24&amp;口座情報!Y24&amp;口座情報!Z24,""))</f>
        <v/>
      </c>
      <c r="S24" s="210" t="str">
        <f>IF(口座情報!AQ24=1,口座情報!N24,"")</f>
        <v/>
      </c>
      <c r="T24" s="210" t="str">
        <f>IF(口座情報!AQ24=1,口座情報!O24&amp;口座情報!P24&amp;口座情報!Q24&amp;口座情報!R24&amp;口座情報!S24&amp;口座情報!T24&amp;口座情報!U24,IF(口座情報!AR24=1,口座情報!AG24&amp;口座情報!AH24&amp;口座情報!AI24&amp;口座情報!AJ24&amp;口座情報!AK24&amp;口座情報!AL24&amp;口座情報!AM24&amp;口座情報!AN24,""))</f>
        <v/>
      </c>
      <c r="U24" s="210" t="str">
        <f>IF(口座情報!AQ24=1,口座情報!V24,IF(口座情報!AR24=1,口座情報!AO24,""))</f>
        <v/>
      </c>
      <c r="V24" s="210" t="str">
        <f>IF(口座情報!AQ24=1,口座情報!W24,IF(口座情報!AR24=1,口座情報!AP24,""))</f>
        <v/>
      </c>
    </row>
    <row r="25" spans="1:22" ht="21" customHeight="1">
      <c r="A25" s="176">
        <f t="shared" si="0"/>
        <v>21</v>
      </c>
      <c r="B25" s="185"/>
      <c r="C25" s="177">
        <f ca="1">IFERROR(VLOOKUP($B25,別添!$B$5:$G$29,2,FALSE),"")</f>
        <v>0</v>
      </c>
      <c r="D25" s="175">
        <f ca="1">IFERROR(VLOOKUP($B25,別添!$B$5:$G$29,4,FALSE),"")</f>
        <v>0</v>
      </c>
      <c r="E25" s="175">
        <f ca="1">IFERROR(VLOOKUP($B25,別添!$B$5:$G$29,5,FALSE),"")</f>
        <v>0</v>
      </c>
      <c r="F25" s="186" t="str">
        <f ca="1">IFERROR(VLOOKUP($B25,別添!$B$5:$G$29,6,FALSE),"")</f>
        <v/>
      </c>
      <c r="G25" s="251"/>
      <c r="H25" s="187">
        <f ca="1">SUMIFS(別添!I$5:I$29,別添!$B$5:$B$29,$B25)</f>
        <v>0</v>
      </c>
      <c r="I25" s="191" t="str">
        <f ca="1">IFERROR(IF(COUNTIFS(別添!$B$5:$B$29,B25,別添!$J$5:$J$29,"有")&gt;0,"有",""),"")</f>
        <v/>
      </c>
      <c r="J25" s="108">
        <f ca="1">SUMIFS(別添!K$5:K$29,別添!$B$5:$B$29,$B25)</f>
        <v>0</v>
      </c>
      <c r="K25" s="178">
        <f ca="1">SUMIFS(別添!L$5:L$29,別添!$B$5:$B$29,$B25)</f>
        <v>0</v>
      </c>
      <c r="L25" s="108">
        <f ca="1">SUMIFS(別添!M$5:M$29,別添!$B$5:$B$29,$B25)</f>
        <v>0</v>
      </c>
      <c r="M25" s="178">
        <f t="shared" ca="1" si="2"/>
        <v>0</v>
      </c>
      <c r="N25" s="143"/>
      <c r="O25" s="210" t="str">
        <f>IF(口座情報!AQ25=1,口座情報!E25,IF(口座情報!AR25=1,"ゆうちょ銀行",""))</f>
        <v/>
      </c>
      <c r="P25" s="210" t="str">
        <f>IF(口座情報!AQ25=1,口座情報!J25,IF(口座情報!AR25=1,口座情報!AA25&amp;口座情報!AB25&amp;口座情報!AC25&amp;口座情報!AD25&amp;口座情報!AE25&amp;口座情報!AF25,""))</f>
        <v/>
      </c>
      <c r="Q25" s="210" t="str">
        <f>IF(口座情報!AQ25=1,口座情報!F25&amp;口座情報!G25&amp;口座情報!H25&amp;口座情報!I25,"")</f>
        <v/>
      </c>
      <c r="R25" s="210" t="str">
        <f>IF(口座情報!AQ25=1,口座情報!K25&amp;口座情報!L25&amp;口座情報!M25,IF(口座情報!AR25=1,口座情報!X25&amp;口座情報!Y25&amp;口座情報!Z25,""))</f>
        <v/>
      </c>
      <c r="S25" s="210" t="str">
        <f>IF(口座情報!AQ25=1,口座情報!N25,"")</f>
        <v/>
      </c>
      <c r="T25" s="210" t="str">
        <f>IF(口座情報!AQ25=1,口座情報!O25&amp;口座情報!P25&amp;口座情報!Q25&amp;口座情報!R25&amp;口座情報!S25&amp;口座情報!T25&amp;口座情報!U25,IF(口座情報!AR25=1,口座情報!AG25&amp;口座情報!AH25&amp;口座情報!AI25&amp;口座情報!AJ25&amp;口座情報!AK25&amp;口座情報!AL25&amp;口座情報!AM25&amp;口座情報!AN25,""))</f>
        <v/>
      </c>
      <c r="U25" s="210" t="str">
        <f>IF(口座情報!AQ25=1,口座情報!V25,IF(口座情報!AR25=1,口座情報!AO25,""))</f>
        <v/>
      </c>
      <c r="V25" s="210" t="str">
        <f>IF(口座情報!AQ25=1,口座情報!W25,IF(口座情報!AR25=1,口座情報!AP25,""))</f>
        <v/>
      </c>
    </row>
    <row r="26" spans="1:22" ht="21" customHeight="1">
      <c r="A26" s="176">
        <f t="shared" si="0"/>
        <v>22</v>
      </c>
      <c r="B26" s="185"/>
      <c r="C26" s="177">
        <f ca="1">IFERROR(VLOOKUP($B26,別添!$B$5:$G$29,2,FALSE),"")</f>
        <v>0</v>
      </c>
      <c r="D26" s="175">
        <f ca="1">IFERROR(VLOOKUP($B26,別添!$B$5:$G$29,4,FALSE),"")</f>
        <v>0</v>
      </c>
      <c r="E26" s="175">
        <f ca="1">IFERROR(VLOOKUP($B26,別添!$B$5:$G$29,5,FALSE),"")</f>
        <v>0</v>
      </c>
      <c r="F26" s="186" t="str">
        <f ca="1">IFERROR(VLOOKUP($B26,別添!$B$5:$G$29,6,FALSE),"")</f>
        <v/>
      </c>
      <c r="G26" s="251"/>
      <c r="H26" s="187">
        <f ca="1">SUMIFS(別添!I$5:I$29,別添!$B$5:$B$29,$B26)</f>
        <v>0</v>
      </c>
      <c r="I26" s="191" t="str">
        <f ca="1">IFERROR(IF(COUNTIFS(別添!$B$5:$B$29,B26,別添!$J$5:$J$29,"有")&gt;0,"有",""),"")</f>
        <v/>
      </c>
      <c r="J26" s="108">
        <f ca="1">SUMIFS(別添!K$5:K$29,別添!$B$5:$B$29,$B26)</f>
        <v>0</v>
      </c>
      <c r="K26" s="178">
        <f ca="1">SUMIFS(別添!L$5:L$29,別添!$B$5:$B$29,$B26)</f>
        <v>0</v>
      </c>
      <c r="L26" s="108">
        <f ca="1">SUMIFS(別添!M$5:M$29,別添!$B$5:$B$29,$B26)</f>
        <v>0</v>
      </c>
      <c r="M26" s="178">
        <f t="shared" ca="1" si="2"/>
        <v>0</v>
      </c>
      <c r="N26" s="143"/>
      <c r="O26" s="210" t="str">
        <f>IF(口座情報!AQ26=1,口座情報!E26,IF(口座情報!AR26=1,"ゆうちょ銀行",""))</f>
        <v/>
      </c>
      <c r="P26" s="210" t="str">
        <f>IF(口座情報!AQ26=1,口座情報!J26,IF(口座情報!AR26=1,口座情報!AA26&amp;口座情報!AB26&amp;口座情報!AC26&amp;口座情報!AD26&amp;口座情報!AE26&amp;口座情報!AF26,""))</f>
        <v/>
      </c>
      <c r="Q26" s="210" t="str">
        <f>IF(口座情報!AQ26=1,口座情報!F26&amp;口座情報!G26&amp;口座情報!H26&amp;口座情報!I26,"")</f>
        <v/>
      </c>
      <c r="R26" s="210" t="str">
        <f>IF(口座情報!AQ26=1,口座情報!K26&amp;口座情報!L26&amp;口座情報!M26,IF(口座情報!AR26=1,口座情報!X26&amp;口座情報!Y26&amp;口座情報!Z26,""))</f>
        <v/>
      </c>
      <c r="S26" s="210" t="str">
        <f>IF(口座情報!AQ26=1,口座情報!N26,"")</f>
        <v/>
      </c>
      <c r="T26" s="210" t="str">
        <f>IF(口座情報!AQ26=1,口座情報!O26&amp;口座情報!P26&amp;口座情報!Q26&amp;口座情報!R26&amp;口座情報!S26&amp;口座情報!T26&amp;口座情報!U26,IF(口座情報!AR26=1,口座情報!AG26&amp;口座情報!AH26&amp;口座情報!AI26&amp;口座情報!AJ26&amp;口座情報!AK26&amp;口座情報!AL26&amp;口座情報!AM26&amp;口座情報!AN26,""))</f>
        <v/>
      </c>
      <c r="U26" s="210" t="str">
        <f>IF(口座情報!AQ26=1,口座情報!V26,IF(口座情報!AR26=1,口座情報!AO26,""))</f>
        <v/>
      </c>
      <c r="V26" s="210" t="str">
        <f>IF(口座情報!AQ26=1,口座情報!W26,IF(口座情報!AR26=1,口座情報!AP26,""))</f>
        <v/>
      </c>
    </row>
    <row r="27" spans="1:22" ht="21" customHeight="1">
      <c r="A27" s="176">
        <f t="shared" si="0"/>
        <v>23</v>
      </c>
      <c r="B27" s="185"/>
      <c r="C27" s="177">
        <f ca="1">IFERROR(VLOOKUP($B27,別添!$B$5:$G$29,2,FALSE),"")</f>
        <v>0</v>
      </c>
      <c r="D27" s="175">
        <f ca="1">IFERROR(VLOOKUP($B27,別添!$B$5:$G$29,4,FALSE),"")</f>
        <v>0</v>
      </c>
      <c r="E27" s="175">
        <f ca="1">IFERROR(VLOOKUP($B27,別添!$B$5:$G$29,5,FALSE),"")</f>
        <v>0</v>
      </c>
      <c r="F27" s="186" t="str">
        <f ca="1">IFERROR(VLOOKUP($B27,別添!$B$5:$G$29,6,FALSE),"")</f>
        <v/>
      </c>
      <c r="G27" s="251"/>
      <c r="H27" s="187">
        <f ca="1">SUMIFS(別添!I$5:I$29,別添!$B$5:$B$29,$B27)</f>
        <v>0</v>
      </c>
      <c r="I27" s="191" t="str">
        <f ca="1">IFERROR(IF(COUNTIFS(別添!$B$5:$B$29,B27,別添!$J$5:$J$29,"有")&gt;0,"有",""),"")</f>
        <v/>
      </c>
      <c r="J27" s="108">
        <f ca="1">SUMIFS(別添!K$5:K$29,別添!$B$5:$B$29,$B27)</f>
        <v>0</v>
      </c>
      <c r="K27" s="178">
        <f ca="1">SUMIFS(別添!L$5:L$29,別添!$B$5:$B$29,$B27)</f>
        <v>0</v>
      </c>
      <c r="L27" s="108">
        <f ca="1">SUMIFS(別添!M$5:M$29,別添!$B$5:$B$29,$B27)</f>
        <v>0</v>
      </c>
      <c r="M27" s="178">
        <f t="shared" ca="1" si="2"/>
        <v>0</v>
      </c>
      <c r="N27" s="143"/>
      <c r="O27" s="210" t="str">
        <f>IF(口座情報!AQ27=1,口座情報!E27,IF(口座情報!AR27=1,"ゆうちょ銀行",""))</f>
        <v/>
      </c>
      <c r="P27" s="210" t="str">
        <f>IF(口座情報!AQ27=1,口座情報!J27,IF(口座情報!AR27=1,口座情報!AA27&amp;口座情報!AB27&amp;口座情報!AC27&amp;口座情報!AD27&amp;口座情報!AE27&amp;口座情報!AF27,""))</f>
        <v/>
      </c>
      <c r="Q27" s="210" t="str">
        <f>IF(口座情報!AQ27=1,口座情報!F27&amp;口座情報!G27&amp;口座情報!H27&amp;口座情報!I27,"")</f>
        <v/>
      </c>
      <c r="R27" s="210" t="str">
        <f>IF(口座情報!AQ27=1,口座情報!K27&amp;口座情報!L27&amp;口座情報!M27,IF(口座情報!AR27=1,口座情報!X27&amp;口座情報!Y27&amp;口座情報!Z27,""))</f>
        <v/>
      </c>
      <c r="S27" s="210" t="str">
        <f>IF(口座情報!AQ27=1,口座情報!N27,"")</f>
        <v/>
      </c>
      <c r="T27" s="210" t="str">
        <f>IF(口座情報!AQ27=1,口座情報!O27&amp;口座情報!P27&amp;口座情報!Q27&amp;口座情報!R27&amp;口座情報!S27&amp;口座情報!T27&amp;口座情報!U27,IF(口座情報!AR27=1,口座情報!AG27&amp;口座情報!AH27&amp;口座情報!AI27&amp;口座情報!AJ27&amp;口座情報!AK27&amp;口座情報!AL27&amp;口座情報!AM27&amp;口座情報!AN27,""))</f>
        <v/>
      </c>
      <c r="U27" s="210" t="str">
        <f>IF(口座情報!AQ27=1,口座情報!V27,IF(口座情報!AR27=1,口座情報!AO27,""))</f>
        <v/>
      </c>
      <c r="V27" s="210" t="str">
        <f>IF(口座情報!AQ27=1,口座情報!W27,IF(口座情報!AR27=1,口座情報!AP27,""))</f>
        <v/>
      </c>
    </row>
    <row r="28" spans="1:22" ht="21" customHeight="1">
      <c r="A28" s="176">
        <f t="shared" si="0"/>
        <v>24</v>
      </c>
      <c r="B28" s="185"/>
      <c r="C28" s="177">
        <f ca="1">IFERROR(VLOOKUP($B28,別添!$B$5:$G$29,2,FALSE),"")</f>
        <v>0</v>
      </c>
      <c r="D28" s="175">
        <f ca="1">IFERROR(VLOOKUP($B28,別添!$B$5:$G$29,4,FALSE),"")</f>
        <v>0</v>
      </c>
      <c r="E28" s="175">
        <f ca="1">IFERROR(VLOOKUP($B28,別添!$B$5:$G$29,5,FALSE),"")</f>
        <v>0</v>
      </c>
      <c r="F28" s="186" t="str">
        <f ca="1">IFERROR(VLOOKUP($B28,別添!$B$5:$G$29,6,FALSE),"")</f>
        <v/>
      </c>
      <c r="G28" s="251"/>
      <c r="H28" s="187">
        <f ca="1">SUMIFS(別添!I$5:I$29,別添!$B$5:$B$29,$B28)</f>
        <v>0</v>
      </c>
      <c r="I28" s="191" t="str">
        <f ca="1">IFERROR(IF(COUNTIFS(別添!$B$5:$B$29,B28,別添!$J$5:$J$29,"有")&gt;0,"有",""),"")</f>
        <v/>
      </c>
      <c r="J28" s="108">
        <f ca="1">SUMIFS(別添!K$5:K$29,別添!$B$5:$B$29,$B28)</f>
        <v>0</v>
      </c>
      <c r="K28" s="178">
        <f ca="1">SUMIFS(別添!L$5:L$29,別添!$B$5:$B$29,$B28)</f>
        <v>0</v>
      </c>
      <c r="L28" s="108">
        <f ca="1">SUMIFS(別添!M$5:M$29,別添!$B$5:$B$29,$B28)</f>
        <v>0</v>
      </c>
      <c r="M28" s="178">
        <f t="shared" ca="1" si="2"/>
        <v>0</v>
      </c>
      <c r="N28" s="143"/>
      <c r="O28" s="210" t="str">
        <f>IF(口座情報!AQ28=1,口座情報!E28,IF(口座情報!AR28=1,"ゆうちょ銀行",""))</f>
        <v/>
      </c>
      <c r="P28" s="210" t="str">
        <f>IF(口座情報!AQ28=1,口座情報!J28,IF(口座情報!AR28=1,口座情報!AA28&amp;口座情報!AB28&amp;口座情報!AC28&amp;口座情報!AD28&amp;口座情報!AE28&amp;口座情報!AF28,""))</f>
        <v/>
      </c>
      <c r="Q28" s="210" t="str">
        <f>IF(口座情報!AQ28=1,口座情報!F28&amp;口座情報!G28&amp;口座情報!H28&amp;口座情報!I28,"")</f>
        <v/>
      </c>
      <c r="R28" s="210" t="str">
        <f>IF(口座情報!AQ28=1,口座情報!K28&amp;口座情報!L28&amp;口座情報!M28,IF(口座情報!AR28=1,口座情報!X28&amp;口座情報!Y28&amp;口座情報!Z28,""))</f>
        <v/>
      </c>
      <c r="S28" s="210" t="str">
        <f>IF(口座情報!AQ28=1,口座情報!N28,"")</f>
        <v/>
      </c>
      <c r="T28" s="210" t="str">
        <f>IF(口座情報!AQ28=1,口座情報!O28&amp;口座情報!P28&amp;口座情報!Q28&amp;口座情報!R28&amp;口座情報!S28&amp;口座情報!T28&amp;口座情報!U28,IF(口座情報!AR28=1,口座情報!AG28&amp;口座情報!AH28&amp;口座情報!AI28&amp;口座情報!AJ28&amp;口座情報!AK28&amp;口座情報!AL28&amp;口座情報!AM28&amp;口座情報!AN28,""))</f>
        <v/>
      </c>
      <c r="U28" s="210" t="str">
        <f>IF(口座情報!AQ28=1,口座情報!V28,IF(口座情報!AR28=1,口座情報!AO28,""))</f>
        <v/>
      </c>
      <c r="V28" s="210" t="str">
        <f>IF(口座情報!AQ28=1,口座情報!W28,IF(口座情報!AR28=1,口座情報!AP28,""))</f>
        <v/>
      </c>
    </row>
    <row r="29" spans="1:22" ht="21" customHeight="1">
      <c r="A29" s="176">
        <f t="shared" si="0"/>
        <v>25</v>
      </c>
      <c r="B29" s="185"/>
      <c r="C29" s="177">
        <f ca="1">IFERROR(VLOOKUP($B29,別添!$B$5:$G$29,2,FALSE),"")</f>
        <v>0</v>
      </c>
      <c r="D29" s="175">
        <f ca="1">IFERROR(VLOOKUP($B29,別添!$B$5:$G$29,4,FALSE),"")</f>
        <v>0</v>
      </c>
      <c r="E29" s="175">
        <f ca="1">IFERROR(VLOOKUP($B29,別添!$B$5:$G$29,5,FALSE),"")</f>
        <v>0</v>
      </c>
      <c r="F29" s="186" t="str">
        <f ca="1">IFERROR(VLOOKUP($B29,別添!$B$5:$G$29,6,FALSE),"")</f>
        <v/>
      </c>
      <c r="G29" s="251"/>
      <c r="H29" s="187">
        <f ca="1">SUMIFS(別添!I$5:I$29,別添!$B$5:$B$29,$B29)</f>
        <v>0</v>
      </c>
      <c r="I29" s="191" t="str">
        <f ca="1">IFERROR(IF(COUNTIFS(別添!$B$5:$B$29,B29,別添!$J$5:$J$29,"有")&gt;0,"有",""),"")</f>
        <v/>
      </c>
      <c r="J29" s="108">
        <f ca="1">SUMIFS(別添!K$5:K$29,別添!$B$5:$B$29,$B29)</f>
        <v>0</v>
      </c>
      <c r="K29" s="178">
        <f ca="1">SUMIFS(別添!L$5:L$29,別添!$B$5:$B$29,$B29)</f>
        <v>0</v>
      </c>
      <c r="L29" s="108">
        <f ca="1">SUMIFS(別添!M$5:M$29,別添!$B$5:$B$29,$B29)</f>
        <v>0</v>
      </c>
      <c r="M29" s="178">
        <f t="shared" ca="1" si="2"/>
        <v>0</v>
      </c>
      <c r="N29" s="143"/>
      <c r="O29" s="210" t="str">
        <f>IF(口座情報!AQ29=1,口座情報!E29,IF(口座情報!AR29=1,"ゆうちょ銀行",""))</f>
        <v/>
      </c>
      <c r="P29" s="210" t="str">
        <f>IF(口座情報!AQ29=1,口座情報!J29,IF(口座情報!AR29=1,口座情報!AA29&amp;口座情報!AB29&amp;口座情報!AC29&amp;口座情報!AD29&amp;口座情報!AE29&amp;口座情報!AF29,""))</f>
        <v/>
      </c>
      <c r="Q29" s="210" t="str">
        <f>IF(口座情報!AQ29=1,口座情報!F29&amp;口座情報!G29&amp;口座情報!H29&amp;口座情報!I29,"")</f>
        <v/>
      </c>
      <c r="R29" s="210" t="str">
        <f>IF(口座情報!AQ29=1,口座情報!K29&amp;口座情報!L29&amp;口座情報!M29,IF(口座情報!AR29=1,口座情報!X29&amp;口座情報!Y29&amp;口座情報!Z29,""))</f>
        <v/>
      </c>
      <c r="S29" s="210" t="str">
        <f>IF(口座情報!AQ29=1,口座情報!N29,"")</f>
        <v/>
      </c>
      <c r="T29" s="210" t="str">
        <f>IF(口座情報!AQ29=1,口座情報!O29&amp;口座情報!P29&amp;口座情報!Q29&amp;口座情報!R29&amp;口座情報!S29&amp;口座情報!T29&amp;口座情報!U29,IF(口座情報!AR29=1,口座情報!AG29&amp;口座情報!AH29&amp;口座情報!AI29&amp;口座情報!AJ29&amp;口座情報!AK29&amp;口座情報!AL29&amp;口座情報!AM29&amp;口座情報!AN29,""))</f>
        <v/>
      </c>
      <c r="U29" s="210" t="str">
        <f>IF(口座情報!AQ29=1,口座情報!V29,IF(口座情報!AR29=1,口座情報!AO29,""))</f>
        <v/>
      </c>
      <c r="V29" s="210" t="str">
        <f>IF(口座情報!AQ29=1,口座情報!W29,IF(口座情報!AR29=1,口座情報!AP29,""))</f>
        <v/>
      </c>
    </row>
    <row r="30" spans="1:22" ht="21" customHeight="1">
      <c r="A30" s="176">
        <f t="shared" si="0"/>
        <v>26</v>
      </c>
      <c r="B30" s="185"/>
      <c r="C30" s="177">
        <f ca="1">IFERROR(VLOOKUP($B30,別添!$B$5:$G$29,2,FALSE),"")</f>
        <v>0</v>
      </c>
      <c r="D30" s="175">
        <f ca="1">IFERROR(VLOOKUP($B30,別添!$B$5:$G$29,4,FALSE),"")</f>
        <v>0</v>
      </c>
      <c r="E30" s="175">
        <f ca="1">IFERROR(VLOOKUP($B30,別添!$B$5:$G$29,5,FALSE),"")</f>
        <v>0</v>
      </c>
      <c r="F30" s="186" t="str">
        <f ca="1">IFERROR(VLOOKUP($B30,別添!$B$5:$G$29,6,FALSE),"")</f>
        <v/>
      </c>
      <c r="G30" s="251"/>
      <c r="H30" s="187">
        <f ca="1">SUMIFS(別添!I$5:I$29,別添!$B$5:$B$29,$B30)</f>
        <v>0</v>
      </c>
      <c r="I30" s="191" t="str">
        <f ca="1">IFERROR(IF(COUNTIFS(別添!$B$5:$B$29,B30,別添!$J$5:$J$29,"有")&gt;0,"有",""),"")</f>
        <v/>
      </c>
      <c r="J30" s="108">
        <f ca="1">SUMIFS(別添!K$5:K$29,別添!$B$5:$B$29,$B30)</f>
        <v>0</v>
      </c>
      <c r="K30" s="178">
        <f ca="1">SUMIFS(別添!L$5:L$29,別添!$B$5:$B$29,$B30)</f>
        <v>0</v>
      </c>
      <c r="L30" s="108">
        <f ca="1">SUMIFS(別添!M$5:M$29,別添!$B$5:$B$29,$B30)</f>
        <v>0</v>
      </c>
      <c r="M30" s="178">
        <f t="shared" ref="M30:M93" ca="1" si="3">SUM(H30,J30,K30,L30)</f>
        <v>0</v>
      </c>
      <c r="N30" s="143"/>
      <c r="O30" s="210" t="str">
        <f>IF(口座情報!AQ30=1,口座情報!E30,IF(口座情報!AR30=1,"ゆうちょ銀行",""))</f>
        <v/>
      </c>
      <c r="P30" s="210" t="str">
        <f>IF(口座情報!AQ30=1,口座情報!J30,IF(口座情報!AR30=1,口座情報!AA30&amp;口座情報!AB30&amp;口座情報!AC30&amp;口座情報!AD30&amp;口座情報!AE30&amp;口座情報!AF30,""))</f>
        <v/>
      </c>
      <c r="Q30" s="210" t="str">
        <f>IF(口座情報!AQ30=1,口座情報!F30&amp;口座情報!G30&amp;口座情報!H30&amp;口座情報!I30,"")</f>
        <v/>
      </c>
      <c r="R30" s="210" t="str">
        <f>IF(口座情報!AQ30=1,口座情報!K30&amp;口座情報!L30&amp;口座情報!M30,IF(口座情報!AR30=1,口座情報!X30&amp;口座情報!Y30&amp;口座情報!Z30,""))</f>
        <v/>
      </c>
      <c r="S30" s="210" t="str">
        <f>IF(口座情報!AQ30=1,口座情報!N30,"")</f>
        <v/>
      </c>
      <c r="T30" s="210" t="str">
        <f>IF(口座情報!AQ30=1,口座情報!O30&amp;口座情報!P30&amp;口座情報!Q30&amp;口座情報!R30&amp;口座情報!S30&amp;口座情報!T30&amp;口座情報!U30,IF(口座情報!AR30=1,口座情報!AG30&amp;口座情報!AH30&amp;口座情報!AI30&amp;口座情報!AJ30&amp;口座情報!AK30&amp;口座情報!AL30&amp;口座情報!AM30&amp;口座情報!AN30,""))</f>
        <v/>
      </c>
      <c r="U30" s="210" t="str">
        <f>IF(口座情報!AQ30=1,口座情報!V30,IF(口座情報!AR30=1,口座情報!AO30,""))</f>
        <v/>
      </c>
      <c r="V30" s="210" t="str">
        <f>IF(口座情報!AQ30=1,口座情報!W30,IF(口座情報!AR30=1,口座情報!AP30,""))</f>
        <v/>
      </c>
    </row>
    <row r="31" spans="1:22" ht="21" customHeight="1">
      <c r="A31" s="176">
        <f t="shared" si="0"/>
        <v>27</v>
      </c>
      <c r="B31" s="185"/>
      <c r="C31" s="177">
        <f ca="1">IFERROR(VLOOKUP($B31,別添!$B$5:$G$29,2,FALSE),"")</f>
        <v>0</v>
      </c>
      <c r="D31" s="175">
        <f ca="1">IFERROR(VLOOKUP($B31,別添!$B$5:$G$29,4,FALSE),"")</f>
        <v>0</v>
      </c>
      <c r="E31" s="175">
        <f ca="1">IFERROR(VLOOKUP($B31,別添!$B$5:$G$29,5,FALSE),"")</f>
        <v>0</v>
      </c>
      <c r="F31" s="186" t="str">
        <f ca="1">IFERROR(VLOOKUP($B31,別添!$B$5:$G$29,6,FALSE),"")</f>
        <v/>
      </c>
      <c r="G31" s="251"/>
      <c r="H31" s="187">
        <f ca="1">SUMIFS(別添!I$5:I$29,別添!$B$5:$B$29,$B31)</f>
        <v>0</v>
      </c>
      <c r="I31" s="191" t="str">
        <f ca="1">IFERROR(IF(COUNTIFS(別添!$B$5:$B$29,B31,別添!$J$5:$J$29,"有")&gt;0,"有",""),"")</f>
        <v/>
      </c>
      <c r="J31" s="108">
        <f ca="1">SUMIFS(別添!K$5:K$29,別添!$B$5:$B$29,$B31)</f>
        <v>0</v>
      </c>
      <c r="K31" s="178">
        <f ca="1">SUMIFS(別添!L$5:L$29,別添!$B$5:$B$29,$B31)</f>
        <v>0</v>
      </c>
      <c r="L31" s="108">
        <f ca="1">SUMIFS(別添!M$5:M$29,別添!$B$5:$B$29,$B31)</f>
        <v>0</v>
      </c>
      <c r="M31" s="178">
        <f t="shared" ca="1" si="3"/>
        <v>0</v>
      </c>
      <c r="N31" s="143"/>
      <c r="O31" s="210" t="str">
        <f>IF(口座情報!AQ31=1,口座情報!E31,IF(口座情報!AR31=1,"ゆうちょ銀行",""))</f>
        <v/>
      </c>
      <c r="P31" s="210" t="str">
        <f>IF(口座情報!AQ31=1,口座情報!J31,IF(口座情報!AR31=1,口座情報!AA31&amp;口座情報!AB31&amp;口座情報!AC31&amp;口座情報!AD31&amp;口座情報!AE31&amp;口座情報!AF31,""))</f>
        <v/>
      </c>
      <c r="Q31" s="210" t="str">
        <f>IF(口座情報!AQ31=1,口座情報!F31&amp;口座情報!G31&amp;口座情報!H31&amp;口座情報!I31,"")</f>
        <v/>
      </c>
      <c r="R31" s="210" t="str">
        <f>IF(口座情報!AQ31=1,口座情報!K31&amp;口座情報!L31&amp;口座情報!M31,IF(口座情報!AR31=1,口座情報!X31&amp;口座情報!Y31&amp;口座情報!Z31,""))</f>
        <v/>
      </c>
      <c r="S31" s="210" t="str">
        <f>IF(口座情報!AQ31=1,口座情報!N31,"")</f>
        <v/>
      </c>
      <c r="T31" s="210" t="str">
        <f>IF(口座情報!AQ31=1,口座情報!O31&amp;口座情報!P31&amp;口座情報!Q31&amp;口座情報!R31&amp;口座情報!S31&amp;口座情報!T31&amp;口座情報!U31,IF(口座情報!AR31=1,口座情報!AG31&amp;口座情報!AH31&amp;口座情報!AI31&amp;口座情報!AJ31&amp;口座情報!AK31&amp;口座情報!AL31&amp;口座情報!AM31&amp;口座情報!AN31,""))</f>
        <v/>
      </c>
      <c r="U31" s="210" t="str">
        <f>IF(口座情報!AQ31=1,口座情報!V31,IF(口座情報!AR31=1,口座情報!AO31,""))</f>
        <v/>
      </c>
      <c r="V31" s="210" t="str">
        <f>IF(口座情報!AQ31=1,口座情報!W31,IF(口座情報!AR31=1,口座情報!AP31,""))</f>
        <v/>
      </c>
    </row>
    <row r="32" spans="1:22" ht="21" customHeight="1">
      <c r="A32" s="176">
        <f t="shared" si="0"/>
        <v>28</v>
      </c>
      <c r="B32" s="185"/>
      <c r="C32" s="177">
        <f ca="1">IFERROR(VLOOKUP($B32,別添!$B$5:$G$29,2,FALSE),"")</f>
        <v>0</v>
      </c>
      <c r="D32" s="175">
        <f ca="1">IFERROR(VLOOKUP($B32,別添!$B$5:$G$29,4,FALSE),"")</f>
        <v>0</v>
      </c>
      <c r="E32" s="175">
        <f ca="1">IFERROR(VLOOKUP($B32,別添!$B$5:$G$29,5,FALSE),"")</f>
        <v>0</v>
      </c>
      <c r="F32" s="186" t="str">
        <f ca="1">IFERROR(VLOOKUP($B32,別添!$B$5:$G$29,6,FALSE),"")</f>
        <v/>
      </c>
      <c r="G32" s="251"/>
      <c r="H32" s="187">
        <f ca="1">SUMIFS(別添!I$5:I$29,別添!$B$5:$B$29,$B32)</f>
        <v>0</v>
      </c>
      <c r="I32" s="191" t="str">
        <f ca="1">IFERROR(IF(COUNTIFS(別添!$B$5:$B$29,B32,別添!$J$5:$J$29,"有")&gt;0,"有",""),"")</f>
        <v/>
      </c>
      <c r="J32" s="108">
        <f ca="1">SUMIFS(別添!K$5:K$29,別添!$B$5:$B$29,$B32)</f>
        <v>0</v>
      </c>
      <c r="K32" s="178">
        <f ca="1">SUMIFS(別添!L$5:L$29,別添!$B$5:$B$29,$B32)</f>
        <v>0</v>
      </c>
      <c r="L32" s="108">
        <f ca="1">SUMIFS(別添!M$5:M$29,別添!$B$5:$B$29,$B32)</f>
        <v>0</v>
      </c>
      <c r="M32" s="178">
        <f t="shared" ca="1" si="3"/>
        <v>0</v>
      </c>
      <c r="N32" s="143"/>
      <c r="O32" s="210" t="str">
        <f>IF(口座情報!AQ32=1,口座情報!E32,IF(口座情報!AR32=1,"ゆうちょ銀行",""))</f>
        <v/>
      </c>
      <c r="P32" s="210" t="str">
        <f>IF(口座情報!AQ32=1,口座情報!J32,IF(口座情報!AR32=1,口座情報!AA32&amp;口座情報!AB32&amp;口座情報!AC32&amp;口座情報!AD32&amp;口座情報!AE32&amp;口座情報!AF32,""))</f>
        <v/>
      </c>
      <c r="Q32" s="210" t="str">
        <f>IF(口座情報!AQ32=1,口座情報!F32&amp;口座情報!G32&amp;口座情報!H32&amp;口座情報!I32,"")</f>
        <v/>
      </c>
      <c r="R32" s="210" t="str">
        <f>IF(口座情報!AQ32=1,口座情報!K32&amp;口座情報!L32&amp;口座情報!M32,IF(口座情報!AR32=1,口座情報!X32&amp;口座情報!Y32&amp;口座情報!Z32,""))</f>
        <v/>
      </c>
      <c r="S32" s="210" t="str">
        <f>IF(口座情報!AQ32=1,口座情報!N32,"")</f>
        <v/>
      </c>
      <c r="T32" s="210" t="str">
        <f>IF(口座情報!AQ32=1,口座情報!O32&amp;口座情報!P32&amp;口座情報!Q32&amp;口座情報!R32&amp;口座情報!S32&amp;口座情報!T32&amp;口座情報!U32,IF(口座情報!AR32=1,口座情報!AG32&amp;口座情報!AH32&amp;口座情報!AI32&amp;口座情報!AJ32&amp;口座情報!AK32&amp;口座情報!AL32&amp;口座情報!AM32&amp;口座情報!AN32,""))</f>
        <v/>
      </c>
      <c r="U32" s="210" t="str">
        <f>IF(口座情報!AQ32=1,口座情報!V32,IF(口座情報!AR32=1,口座情報!AO32,""))</f>
        <v/>
      </c>
      <c r="V32" s="210" t="str">
        <f>IF(口座情報!AQ32=1,口座情報!W32,IF(口座情報!AR32=1,口座情報!AP32,""))</f>
        <v/>
      </c>
    </row>
    <row r="33" spans="1:22" ht="21" customHeight="1">
      <c r="A33" s="176">
        <f t="shared" si="0"/>
        <v>29</v>
      </c>
      <c r="B33" s="185"/>
      <c r="C33" s="177">
        <f ca="1">IFERROR(VLOOKUP($B33,別添!$B$5:$G$29,2,FALSE),"")</f>
        <v>0</v>
      </c>
      <c r="D33" s="175">
        <f ca="1">IFERROR(VLOOKUP($B33,別添!$B$5:$G$29,4,FALSE),"")</f>
        <v>0</v>
      </c>
      <c r="E33" s="175">
        <f ca="1">IFERROR(VLOOKUP($B33,別添!$B$5:$G$29,5,FALSE),"")</f>
        <v>0</v>
      </c>
      <c r="F33" s="186" t="str">
        <f ca="1">IFERROR(VLOOKUP($B33,別添!$B$5:$G$29,6,FALSE),"")</f>
        <v/>
      </c>
      <c r="G33" s="251"/>
      <c r="H33" s="187">
        <f ca="1">SUMIFS(別添!I$5:I$29,別添!$B$5:$B$29,$B33)</f>
        <v>0</v>
      </c>
      <c r="I33" s="191" t="str">
        <f ca="1">IFERROR(IF(COUNTIFS(別添!$B$5:$B$29,B33,別添!$J$5:$J$29,"有")&gt;0,"有",""),"")</f>
        <v/>
      </c>
      <c r="J33" s="108">
        <f ca="1">SUMIFS(別添!K$5:K$29,別添!$B$5:$B$29,$B33)</f>
        <v>0</v>
      </c>
      <c r="K33" s="178">
        <f ca="1">SUMIFS(別添!L$5:L$29,別添!$B$5:$B$29,$B33)</f>
        <v>0</v>
      </c>
      <c r="L33" s="108">
        <f ca="1">SUMIFS(別添!M$5:M$29,別添!$B$5:$B$29,$B33)</f>
        <v>0</v>
      </c>
      <c r="M33" s="178">
        <f t="shared" ca="1" si="3"/>
        <v>0</v>
      </c>
      <c r="N33" s="143"/>
      <c r="O33" s="210" t="str">
        <f>IF(口座情報!AQ33=1,口座情報!E33,IF(口座情報!AR33=1,"ゆうちょ銀行",""))</f>
        <v/>
      </c>
      <c r="P33" s="210" t="str">
        <f>IF(口座情報!AQ33=1,口座情報!J33,IF(口座情報!AR33=1,口座情報!AA33&amp;口座情報!AB33&amp;口座情報!AC33&amp;口座情報!AD33&amp;口座情報!AE33&amp;口座情報!AF33,""))</f>
        <v/>
      </c>
      <c r="Q33" s="210" t="str">
        <f>IF(口座情報!AQ33=1,口座情報!F33&amp;口座情報!G33&amp;口座情報!H33&amp;口座情報!I33,"")</f>
        <v/>
      </c>
      <c r="R33" s="210" t="str">
        <f>IF(口座情報!AQ33=1,口座情報!K33&amp;口座情報!L33&amp;口座情報!M33,IF(口座情報!AR33=1,口座情報!X33&amp;口座情報!Y33&amp;口座情報!Z33,""))</f>
        <v/>
      </c>
      <c r="S33" s="210" t="str">
        <f>IF(口座情報!AQ33=1,口座情報!N33,"")</f>
        <v/>
      </c>
      <c r="T33" s="210" t="str">
        <f>IF(口座情報!AQ33=1,口座情報!O33&amp;口座情報!P33&amp;口座情報!Q33&amp;口座情報!R33&amp;口座情報!S33&amp;口座情報!T33&amp;口座情報!U33,IF(口座情報!AR33=1,口座情報!AG33&amp;口座情報!AH33&amp;口座情報!AI33&amp;口座情報!AJ33&amp;口座情報!AK33&amp;口座情報!AL33&amp;口座情報!AM33&amp;口座情報!AN33,""))</f>
        <v/>
      </c>
      <c r="U33" s="210" t="str">
        <f>IF(口座情報!AQ33=1,口座情報!V33,IF(口座情報!AR33=1,口座情報!AO33,""))</f>
        <v/>
      </c>
      <c r="V33" s="210" t="str">
        <f>IF(口座情報!AQ33=1,口座情報!W33,IF(口座情報!AR33=1,口座情報!AP33,""))</f>
        <v/>
      </c>
    </row>
    <row r="34" spans="1:22" ht="21" customHeight="1">
      <c r="A34" s="176">
        <f t="shared" si="0"/>
        <v>30</v>
      </c>
      <c r="B34" s="185"/>
      <c r="C34" s="177">
        <f ca="1">IFERROR(VLOOKUP($B34,別添!$B$5:$G$29,2,FALSE),"")</f>
        <v>0</v>
      </c>
      <c r="D34" s="175">
        <f ca="1">IFERROR(VLOOKUP($B34,別添!$B$5:$G$29,4,FALSE),"")</f>
        <v>0</v>
      </c>
      <c r="E34" s="175">
        <f ca="1">IFERROR(VLOOKUP($B34,別添!$B$5:$G$29,5,FALSE),"")</f>
        <v>0</v>
      </c>
      <c r="F34" s="186" t="str">
        <f ca="1">IFERROR(VLOOKUP($B34,別添!$B$5:$G$29,6,FALSE),"")</f>
        <v/>
      </c>
      <c r="G34" s="251"/>
      <c r="H34" s="187">
        <f ca="1">SUMIFS(別添!I$5:I$29,別添!$B$5:$B$29,$B34)</f>
        <v>0</v>
      </c>
      <c r="I34" s="191" t="str">
        <f ca="1">IFERROR(IF(COUNTIFS(別添!$B$5:$B$29,B34,別添!$J$5:$J$29,"有")&gt;0,"有",""),"")</f>
        <v/>
      </c>
      <c r="J34" s="108">
        <f ca="1">SUMIFS(別添!K$5:K$29,別添!$B$5:$B$29,$B34)</f>
        <v>0</v>
      </c>
      <c r="K34" s="178">
        <f ca="1">SUMIFS(別添!L$5:L$29,別添!$B$5:$B$29,$B34)</f>
        <v>0</v>
      </c>
      <c r="L34" s="108">
        <f ca="1">SUMIFS(別添!M$5:M$29,別添!$B$5:$B$29,$B34)</f>
        <v>0</v>
      </c>
      <c r="M34" s="178">
        <f t="shared" ca="1" si="3"/>
        <v>0</v>
      </c>
      <c r="N34" s="143"/>
      <c r="O34" s="210" t="str">
        <f>IF(口座情報!AQ34=1,口座情報!E34,IF(口座情報!AR34=1,"ゆうちょ銀行",""))</f>
        <v/>
      </c>
      <c r="P34" s="210" t="str">
        <f>IF(口座情報!AQ34=1,口座情報!J34,IF(口座情報!AR34=1,口座情報!AA34&amp;口座情報!AB34&amp;口座情報!AC34&amp;口座情報!AD34&amp;口座情報!AE34&amp;口座情報!AF34,""))</f>
        <v/>
      </c>
      <c r="Q34" s="210" t="str">
        <f>IF(口座情報!AQ34=1,口座情報!F34&amp;口座情報!G34&amp;口座情報!H34&amp;口座情報!I34,"")</f>
        <v/>
      </c>
      <c r="R34" s="210" t="str">
        <f>IF(口座情報!AQ34=1,口座情報!K34&amp;口座情報!L34&amp;口座情報!M34,IF(口座情報!AR34=1,口座情報!X34&amp;口座情報!Y34&amp;口座情報!Z34,""))</f>
        <v/>
      </c>
      <c r="S34" s="210" t="str">
        <f>IF(口座情報!AQ34=1,口座情報!N34,"")</f>
        <v/>
      </c>
      <c r="T34" s="210" t="str">
        <f>IF(口座情報!AQ34=1,口座情報!O34&amp;口座情報!P34&amp;口座情報!Q34&amp;口座情報!R34&amp;口座情報!S34&amp;口座情報!T34&amp;口座情報!U34,IF(口座情報!AR34=1,口座情報!AG34&amp;口座情報!AH34&amp;口座情報!AI34&amp;口座情報!AJ34&amp;口座情報!AK34&amp;口座情報!AL34&amp;口座情報!AM34&amp;口座情報!AN34,""))</f>
        <v/>
      </c>
      <c r="U34" s="210" t="str">
        <f>IF(口座情報!AQ34=1,口座情報!V34,IF(口座情報!AR34=1,口座情報!AO34,""))</f>
        <v/>
      </c>
      <c r="V34" s="210" t="str">
        <f>IF(口座情報!AQ34=1,口座情報!W34,IF(口座情報!AR34=1,口座情報!AP34,""))</f>
        <v/>
      </c>
    </row>
    <row r="35" spans="1:22" ht="21" customHeight="1">
      <c r="A35" s="176">
        <f t="shared" si="0"/>
        <v>31</v>
      </c>
      <c r="B35" s="185"/>
      <c r="C35" s="177">
        <f ca="1">IFERROR(VLOOKUP($B35,別添!$B$5:$G$29,2,FALSE),"")</f>
        <v>0</v>
      </c>
      <c r="D35" s="175">
        <f ca="1">IFERROR(VLOOKUP($B35,別添!$B$5:$G$29,4,FALSE),"")</f>
        <v>0</v>
      </c>
      <c r="E35" s="175">
        <f ca="1">IFERROR(VLOOKUP($B35,別添!$B$5:$G$29,5,FALSE),"")</f>
        <v>0</v>
      </c>
      <c r="F35" s="186" t="str">
        <f ca="1">IFERROR(VLOOKUP($B35,別添!$B$5:$G$29,6,FALSE),"")</f>
        <v/>
      </c>
      <c r="G35" s="251"/>
      <c r="H35" s="187">
        <f ca="1">SUMIFS(別添!I$5:I$29,別添!$B$5:$B$29,$B35)</f>
        <v>0</v>
      </c>
      <c r="I35" s="191" t="str">
        <f ca="1">IFERROR(IF(COUNTIFS(別添!$B$5:$B$29,B35,別添!$J$5:$J$29,"有")&gt;0,"有",""),"")</f>
        <v/>
      </c>
      <c r="J35" s="108">
        <f ca="1">SUMIFS(別添!K$5:K$29,別添!$B$5:$B$29,$B35)</f>
        <v>0</v>
      </c>
      <c r="K35" s="178">
        <f ca="1">SUMIFS(別添!L$5:L$29,別添!$B$5:$B$29,$B35)</f>
        <v>0</v>
      </c>
      <c r="L35" s="108">
        <f ca="1">SUMIFS(別添!M$5:M$29,別添!$B$5:$B$29,$B35)</f>
        <v>0</v>
      </c>
      <c r="M35" s="178">
        <f t="shared" ca="1" si="3"/>
        <v>0</v>
      </c>
      <c r="N35" s="143"/>
      <c r="O35" s="210" t="str">
        <f>IF(口座情報!AQ35=1,口座情報!E35,IF(口座情報!AR35=1,"ゆうちょ銀行",""))</f>
        <v/>
      </c>
      <c r="P35" s="210" t="str">
        <f>IF(口座情報!AQ35=1,口座情報!J35,IF(口座情報!AR35=1,口座情報!AA35&amp;口座情報!AB35&amp;口座情報!AC35&amp;口座情報!AD35&amp;口座情報!AE35&amp;口座情報!AF35,""))</f>
        <v/>
      </c>
      <c r="Q35" s="210" t="str">
        <f>IF(口座情報!AQ35=1,口座情報!F35&amp;口座情報!G35&amp;口座情報!H35&amp;口座情報!I35,"")</f>
        <v/>
      </c>
      <c r="R35" s="210" t="str">
        <f>IF(口座情報!AQ35=1,口座情報!K35&amp;口座情報!L35&amp;口座情報!M35,IF(口座情報!AR35=1,口座情報!X35&amp;口座情報!Y35&amp;口座情報!Z35,""))</f>
        <v/>
      </c>
      <c r="S35" s="210" t="str">
        <f>IF(口座情報!AQ35=1,口座情報!N35,"")</f>
        <v/>
      </c>
      <c r="T35" s="210" t="str">
        <f>IF(口座情報!AQ35=1,口座情報!O35&amp;口座情報!P35&amp;口座情報!Q35&amp;口座情報!R35&amp;口座情報!S35&amp;口座情報!T35&amp;口座情報!U35,IF(口座情報!AR35=1,口座情報!AG35&amp;口座情報!AH35&amp;口座情報!AI35&amp;口座情報!AJ35&amp;口座情報!AK35&amp;口座情報!AL35&amp;口座情報!AM35&amp;口座情報!AN35,""))</f>
        <v/>
      </c>
      <c r="U35" s="210" t="str">
        <f>IF(口座情報!AQ35=1,口座情報!V35,IF(口座情報!AR35=1,口座情報!AO35,""))</f>
        <v/>
      </c>
      <c r="V35" s="210" t="str">
        <f>IF(口座情報!AQ35=1,口座情報!W35,IF(口座情報!AR35=1,口座情報!AP35,""))</f>
        <v/>
      </c>
    </row>
    <row r="36" spans="1:22" ht="21" customHeight="1">
      <c r="A36" s="176">
        <f t="shared" si="0"/>
        <v>32</v>
      </c>
      <c r="B36" s="185"/>
      <c r="C36" s="177">
        <f ca="1">IFERROR(VLOOKUP($B36,別添!$B$5:$G$29,2,FALSE),"")</f>
        <v>0</v>
      </c>
      <c r="D36" s="175">
        <f ca="1">IFERROR(VLOOKUP($B36,別添!$B$5:$G$29,4,FALSE),"")</f>
        <v>0</v>
      </c>
      <c r="E36" s="175">
        <f ca="1">IFERROR(VLOOKUP($B36,別添!$B$5:$G$29,5,FALSE),"")</f>
        <v>0</v>
      </c>
      <c r="F36" s="186" t="str">
        <f ca="1">IFERROR(VLOOKUP($B36,別添!$B$5:$G$29,6,FALSE),"")</f>
        <v/>
      </c>
      <c r="G36" s="251"/>
      <c r="H36" s="187">
        <f ca="1">SUMIFS(別添!I$5:I$29,別添!$B$5:$B$29,$B36)</f>
        <v>0</v>
      </c>
      <c r="I36" s="191" t="str">
        <f ca="1">IFERROR(IF(COUNTIFS(別添!$B$5:$B$29,B36,別添!$J$5:$J$29,"有")&gt;0,"有",""),"")</f>
        <v/>
      </c>
      <c r="J36" s="108">
        <f ca="1">SUMIFS(別添!K$5:K$29,別添!$B$5:$B$29,$B36)</f>
        <v>0</v>
      </c>
      <c r="K36" s="178">
        <f ca="1">SUMIFS(別添!L$5:L$29,別添!$B$5:$B$29,$B36)</f>
        <v>0</v>
      </c>
      <c r="L36" s="108">
        <f ca="1">SUMIFS(別添!M$5:M$29,別添!$B$5:$B$29,$B36)</f>
        <v>0</v>
      </c>
      <c r="M36" s="178">
        <f t="shared" ca="1" si="3"/>
        <v>0</v>
      </c>
      <c r="N36" s="143"/>
      <c r="O36" s="210" t="str">
        <f>IF(口座情報!AQ36=1,口座情報!E36,IF(口座情報!AR36=1,"ゆうちょ銀行",""))</f>
        <v/>
      </c>
      <c r="P36" s="210" t="str">
        <f>IF(口座情報!AQ36=1,口座情報!J36,IF(口座情報!AR36=1,口座情報!AA36&amp;口座情報!AB36&amp;口座情報!AC36&amp;口座情報!AD36&amp;口座情報!AE36&amp;口座情報!AF36,""))</f>
        <v/>
      </c>
      <c r="Q36" s="210" t="str">
        <f>IF(口座情報!AQ36=1,口座情報!F36&amp;口座情報!G36&amp;口座情報!H36&amp;口座情報!I36,"")</f>
        <v/>
      </c>
      <c r="R36" s="210" t="str">
        <f>IF(口座情報!AQ36=1,口座情報!K36&amp;口座情報!L36&amp;口座情報!M36,IF(口座情報!AR36=1,口座情報!X36&amp;口座情報!Y36&amp;口座情報!Z36,""))</f>
        <v/>
      </c>
      <c r="S36" s="210" t="str">
        <f>IF(口座情報!AQ36=1,口座情報!N36,"")</f>
        <v/>
      </c>
      <c r="T36" s="210" t="str">
        <f>IF(口座情報!AQ36=1,口座情報!O36&amp;口座情報!P36&amp;口座情報!Q36&amp;口座情報!R36&amp;口座情報!S36&amp;口座情報!T36&amp;口座情報!U36,IF(口座情報!AR36=1,口座情報!AG36&amp;口座情報!AH36&amp;口座情報!AI36&amp;口座情報!AJ36&amp;口座情報!AK36&amp;口座情報!AL36&amp;口座情報!AM36&amp;口座情報!AN36,""))</f>
        <v/>
      </c>
      <c r="U36" s="210" t="str">
        <f>IF(口座情報!AQ36=1,口座情報!V36,IF(口座情報!AR36=1,口座情報!AO36,""))</f>
        <v/>
      </c>
      <c r="V36" s="210" t="str">
        <f>IF(口座情報!AQ36=1,口座情報!W36,IF(口座情報!AR36=1,口座情報!AP36,""))</f>
        <v/>
      </c>
    </row>
    <row r="37" spans="1:22" ht="21" customHeight="1">
      <c r="A37" s="176">
        <f t="shared" si="0"/>
        <v>33</v>
      </c>
      <c r="B37" s="185"/>
      <c r="C37" s="177">
        <f ca="1">IFERROR(VLOOKUP($B37,別添!$B$5:$G$29,2,FALSE),"")</f>
        <v>0</v>
      </c>
      <c r="D37" s="175">
        <f ca="1">IFERROR(VLOOKUP($B37,別添!$B$5:$G$29,4,FALSE),"")</f>
        <v>0</v>
      </c>
      <c r="E37" s="175">
        <f ca="1">IFERROR(VLOOKUP($B37,別添!$B$5:$G$29,5,FALSE),"")</f>
        <v>0</v>
      </c>
      <c r="F37" s="186" t="str">
        <f ca="1">IFERROR(VLOOKUP($B37,別添!$B$5:$G$29,6,FALSE),"")</f>
        <v/>
      </c>
      <c r="G37" s="251"/>
      <c r="H37" s="187">
        <f ca="1">SUMIFS(別添!I$5:I$29,別添!$B$5:$B$29,$B37)</f>
        <v>0</v>
      </c>
      <c r="I37" s="191" t="str">
        <f ca="1">IFERROR(IF(COUNTIFS(別添!$B$5:$B$29,B37,別添!$J$5:$J$29,"有")&gt;0,"有",""),"")</f>
        <v/>
      </c>
      <c r="J37" s="108">
        <f ca="1">SUMIFS(別添!K$5:K$29,別添!$B$5:$B$29,$B37)</f>
        <v>0</v>
      </c>
      <c r="K37" s="178">
        <f ca="1">SUMIFS(別添!L$5:L$29,別添!$B$5:$B$29,$B37)</f>
        <v>0</v>
      </c>
      <c r="L37" s="108">
        <f ca="1">SUMIFS(別添!M$5:M$29,別添!$B$5:$B$29,$B37)</f>
        <v>0</v>
      </c>
      <c r="M37" s="178">
        <f t="shared" ca="1" si="3"/>
        <v>0</v>
      </c>
      <c r="N37" s="143"/>
      <c r="O37" s="210" t="str">
        <f>IF(口座情報!AQ37=1,口座情報!E37,IF(口座情報!AR37=1,"ゆうちょ銀行",""))</f>
        <v/>
      </c>
      <c r="P37" s="210" t="str">
        <f>IF(口座情報!AQ37=1,口座情報!J37,IF(口座情報!AR37=1,口座情報!AA37&amp;口座情報!AB37&amp;口座情報!AC37&amp;口座情報!AD37&amp;口座情報!AE37&amp;口座情報!AF37,""))</f>
        <v/>
      </c>
      <c r="Q37" s="210" t="str">
        <f>IF(口座情報!AQ37=1,口座情報!F37&amp;口座情報!G37&amp;口座情報!H37&amp;口座情報!I37,"")</f>
        <v/>
      </c>
      <c r="R37" s="210" t="str">
        <f>IF(口座情報!AQ37=1,口座情報!K37&amp;口座情報!L37&amp;口座情報!M37,IF(口座情報!AR37=1,口座情報!X37&amp;口座情報!Y37&amp;口座情報!Z37,""))</f>
        <v/>
      </c>
      <c r="S37" s="210" t="str">
        <f>IF(口座情報!AQ37=1,口座情報!N37,"")</f>
        <v/>
      </c>
      <c r="T37" s="210" t="str">
        <f>IF(口座情報!AQ37=1,口座情報!O37&amp;口座情報!P37&amp;口座情報!Q37&amp;口座情報!R37&amp;口座情報!S37&amp;口座情報!T37&amp;口座情報!U37,IF(口座情報!AR37=1,口座情報!AG37&amp;口座情報!AH37&amp;口座情報!AI37&amp;口座情報!AJ37&amp;口座情報!AK37&amp;口座情報!AL37&amp;口座情報!AM37&amp;口座情報!AN37,""))</f>
        <v/>
      </c>
      <c r="U37" s="210" t="str">
        <f>IF(口座情報!AQ37=1,口座情報!V37,IF(口座情報!AR37=1,口座情報!AO37,""))</f>
        <v/>
      </c>
      <c r="V37" s="210" t="str">
        <f>IF(口座情報!AQ37=1,口座情報!W37,IF(口座情報!AR37=1,口座情報!AP37,""))</f>
        <v/>
      </c>
    </row>
    <row r="38" spans="1:22" ht="21" customHeight="1">
      <c r="A38" s="176">
        <f t="shared" si="0"/>
        <v>34</v>
      </c>
      <c r="B38" s="185"/>
      <c r="C38" s="177">
        <f ca="1">IFERROR(VLOOKUP($B38,別添!$B$5:$G$29,2,FALSE),"")</f>
        <v>0</v>
      </c>
      <c r="D38" s="175">
        <f ca="1">IFERROR(VLOOKUP($B38,別添!$B$5:$G$29,4,FALSE),"")</f>
        <v>0</v>
      </c>
      <c r="E38" s="175">
        <f ca="1">IFERROR(VLOOKUP($B38,別添!$B$5:$G$29,5,FALSE),"")</f>
        <v>0</v>
      </c>
      <c r="F38" s="186" t="str">
        <f ca="1">IFERROR(VLOOKUP($B38,別添!$B$5:$G$29,6,FALSE),"")</f>
        <v/>
      </c>
      <c r="G38" s="251"/>
      <c r="H38" s="187">
        <f ca="1">SUMIFS(別添!I$5:I$29,別添!$B$5:$B$29,$B38)</f>
        <v>0</v>
      </c>
      <c r="I38" s="191" t="str">
        <f ca="1">IFERROR(IF(COUNTIFS(別添!$B$5:$B$29,B38,別添!$J$5:$J$29,"有")&gt;0,"有",""),"")</f>
        <v/>
      </c>
      <c r="J38" s="108">
        <f ca="1">SUMIFS(別添!K$5:K$29,別添!$B$5:$B$29,$B38)</f>
        <v>0</v>
      </c>
      <c r="K38" s="178">
        <f ca="1">SUMIFS(別添!L$5:L$29,別添!$B$5:$B$29,$B38)</f>
        <v>0</v>
      </c>
      <c r="L38" s="108">
        <f ca="1">SUMIFS(別添!M$5:M$29,別添!$B$5:$B$29,$B38)</f>
        <v>0</v>
      </c>
      <c r="M38" s="178">
        <f t="shared" ca="1" si="3"/>
        <v>0</v>
      </c>
      <c r="N38" s="143"/>
      <c r="O38" s="210" t="str">
        <f>IF(口座情報!AQ38=1,口座情報!E38,IF(口座情報!AR38=1,"ゆうちょ銀行",""))</f>
        <v/>
      </c>
      <c r="P38" s="210" t="str">
        <f>IF(口座情報!AQ38=1,口座情報!J38,IF(口座情報!AR38=1,口座情報!AA38&amp;口座情報!AB38&amp;口座情報!AC38&amp;口座情報!AD38&amp;口座情報!AE38&amp;口座情報!AF38,""))</f>
        <v/>
      </c>
      <c r="Q38" s="210" t="str">
        <f>IF(口座情報!AQ38=1,口座情報!F38&amp;口座情報!G38&amp;口座情報!H38&amp;口座情報!I38,"")</f>
        <v/>
      </c>
      <c r="R38" s="210" t="str">
        <f>IF(口座情報!AQ38=1,口座情報!K38&amp;口座情報!L38&amp;口座情報!M38,IF(口座情報!AR38=1,口座情報!X38&amp;口座情報!Y38&amp;口座情報!Z38,""))</f>
        <v/>
      </c>
      <c r="S38" s="210" t="str">
        <f>IF(口座情報!AQ38=1,口座情報!N38,"")</f>
        <v/>
      </c>
      <c r="T38" s="210" t="str">
        <f>IF(口座情報!AQ38=1,口座情報!O38&amp;口座情報!P38&amp;口座情報!Q38&amp;口座情報!R38&amp;口座情報!S38&amp;口座情報!T38&amp;口座情報!U38,IF(口座情報!AR38=1,口座情報!AG38&amp;口座情報!AH38&amp;口座情報!AI38&amp;口座情報!AJ38&amp;口座情報!AK38&amp;口座情報!AL38&amp;口座情報!AM38&amp;口座情報!AN38,""))</f>
        <v/>
      </c>
      <c r="U38" s="210" t="str">
        <f>IF(口座情報!AQ38=1,口座情報!V38,IF(口座情報!AR38=1,口座情報!AO38,""))</f>
        <v/>
      </c>
      <c r="V38" s="210" t="str">
        <f>IF(口座情報!AQ38=1,口座情報!W38,IF(口座情報!AR38=1,口座情報!AP38,""))</f>
        <v/>
      </c>
    </row>
    <row r="39" spans="1:22" ht="21" customHeight="1">
      <c r="A39" s="176">
        <f t="shared" si="0"/>
        <v>35</v>
      </c>
      <c r="B39" s="185"/>
      <c r="C39" s="177">
        <f ca="1">IFERROR(VLOOKUP($B39,別添!$B$5:$G$29,2,FALSE),"")</f>
        <v>0</v>
      </c>
      <c r="D39" s="175">
        <f ca="1">IFERROR(VLOOKUP($B39,別添!$B$5:$G$29,4,FALSE),"")</f>
        <v>0</v>
      </c>
      <c r="E39" s="175">
        <f ca="1">IFERROR(VLOOKUP($B39,別添!$B$5:$G$29,5,FALSE),"")</f>
        <v>0</v>
      </c>
      <c r="F39" s="186" t="str">
        <f ca="1">IFERROR(VLOOKUP($B39,別添!$B$5:$G$29,6,FALSE),"")</f>
        <v/>
      </c>
      <c r="G39" s="251"/>
      <c r="H39" s="187">
        <f ca="1">SUMIFS(別添!I$5:I$29,別添!$B$5:$B$29,$B39)</f>
        <v>0</v>
      </c>
      <c r="I39" s="191" t="str">
        <f ca="1">IFERROR(IF(COUNTIFS(別添!$B$5:$B$29,B39,別添!$J$5:$J$29,"有")&gt;0,"有",""),"")</f>
        <v/>
      </c>
      <c r="J39" s="108">
        <f ca="1">SUMIFS(別添!K$5:K$29,別添!$B$5:$B$29,$B39)</f>
        <v>0</v>
      </c>
      <c r="K39" s="178">
        <f ca="1">SUMIFS(別添!L$5:L$29,別添!$B$5:$B$29,$B39)</f>
        <v>0</v>
      </c>
      <c r="L39" s="108">
        <f ca="1">SUMIFS(別添!M$5:M$29,別添!$B$5:$B$29,$B39)</f>
        <v>0</v>
      </c>
      <c r="M39" s="178">
        <f t="shared" ca="1" si="3"/>
        <v>0</v>
      </c>
      <c r="N39" s="143"/>
      <c r="O39" s="210" t="str">
        <f>IF(口座情報!AQ39=1,口座情報!E39,IF(口座情報!AR39=1,"ゆうちょ銀行",""))</f>
        <v/>
      </c>
      <c r="P39" s="210" t="str">
        <f>IF(口座情報!AQ39=1,口座情報!J39,IF(口座情報!AR39=1,口座情報!AA39&amp;口座情報!AB39&amp;口座情報!AC39&amp;口座情報!AD39&amp;口座情報!AE39&amp;口座情報!AF39,""))</f>
        <v/>
      </c>
      <c r="Q39" s="210" t="str">
        <f>IF(口座情報!AQ39=1,口座情報!F39&amp;口座情報!G39&amp;口座情報!H39&amp;口座情報!I39,"")</f>
        <v/>
      </c>
      <c r="R39" s="210" t="str">
        <f>IF(口座情報!AQ39=1,口座情報!K39&amp;口座情報!L39&amp;口座情報!M39,IF(口座情報!AR39=1,口座情報!X39&amp;口座情報!Y39&amp;口座情報!Z39,""))</f>
        <v/>
      </c>
      <c r="S39" s="210" t="str">
        <f>IF(口座情報!AQ39=1,口座情報!N39,"")</f>
        <v/>
      </c>
      <c r="T39" s="210" t="str">
        <f>IF(口座情報!AQ39=1,口座情報!O39&amp;口座情報!P39&amp;口座情報!Q39&amp;口座情報!R39&amp;口座情報!S39&amp;口座情報!T39&amp;口座情報!U39,IF(口座情報!AR39=1,口座情報!AG39&amp;口座情報!AH39&amp;口座情報!AI39&amp;口座情報!AJ39&amp;口座情報!AK39&amp;口座情報!AL39&amp;口座情報!AM39&amp;口座情報!AN39,""))</f>
        <v/>
      </c>
      <c r="U39" s="210" t="str">
        <f>IF(口座情報!AQ39=1,口座情報!V39,IF(口座情報!AR39=1,口座情報!AO39,""))</f>
        <v/>
      </c>
      <c r="V39" s="210" t="str">
        <f>IF(口座情報!AQ39=1,口座情報!W39,IF(口座情報!AR39=1,口座情報!AP39,""))</f>
        <v/>
      </c>
    </row>
    <row r="40" spans="1:22" ht="21" customHeight="1">
      <c r="A40" s="176">
        <f t="shared" si="0"/>
        <v>36</v>
      </c>
      <c r="B40" s="185"/>
      <c r="C40" s="177">
        <f ca="1">IFERROR(VLOOKUP($B40,別添!$B$5:$G$29,2,FALSE),"")</f>
        <v>0</v>
      </c>
      <c r="D40" s="175">
        <f ca="1">IFERROR(VLOOKUP($B40,別添!$B$5:$G$29,4,FALSE),"")</f>
        <v>0</v>
      </c>
      <c r="E40" s="175">
        <f ca="1">IFERROR(VLOOKUP($B40,別添!$B$5:$G$29,5,FALSE),"")</f>
        <v>0</v>
      </c>
      <c r="F40" s="186" t="str">
        <f ca="1">IFERROR(VLOOKUP($B40,別添!$B$5:$G$29,6,FALSE),"")</f>
        <v/>
      </c>
      <c r="G40" s="251"/>
      <c r="H40" s="187">
        <f ca="1">SUMIFS(別添!I$5:I$29,別添!$B$5:$B$29,$B40)</f>
        <v>0</v>
      </c>
      <c r="I40" s="191" t="str">
        <f ca="1">IFERROR(IF(COUNTIFS(別添!$B$5:$B$29,B40,別添!$J$5:$J$29,"有")&gt;0,"有",""),"")</f>
        <v/>
      </c>
      <c r="J40" s="108">
        <f ca="1">SUMIFS(別添!K$5:K$29,別添!$B$5:$B$29,$B40)</f>
        <v>0</v>
      </c>
      <c r="K40" s="178">
        <f ca="1">SUMIFS(別添!L$5:L$29,別添!$B$5:$B$29,$B40)</f>
        <v>0</v>
      </c>
      <c r="L40" s="108">
        <f ca="1">SUMIFS(別添!M$5:M$29,別添!$B$5:$B$29,$B40)</f>
        <v>0</v>
      </c>
      <c r="M40" s="178">
        <f t="shared" ca="1" si="3"/>
        <v>0</v>
      </c>
      <c r="N40" s="143"/>
      <c r="O40" s="210" t="str">
        <f>IF(口座情報!AQ40=1,口座情報!E40,IF(口座情報!AR40=1,"ゆうちょ銀行",""))</f>
        <v/>
      </c>
      <c r="P40" s="210" t="str">
        <f>IF(口座情報!AQ40=1,口座情報!J40,IF(口座情報!AR40=1,口座情報!AA40&amp;口座情報!AB40&amp;口座情報!AC40&amp;口座情報!AD40&amp;口座情報!AE40&amp;口座情報!AF40,""))</f>
        <v/>
      </c>
      <c r="Q40" s="210" t="str">
        <f>IF(口座情報!AQ40=1,口座情報!F40&amp;口座情報!G40&amp;口座情報!H40&amp;口座情報!I40,"")</f>
        <v/>
      </c>
      <c r="R40" s="210" t="str">
        <f>IF(口座情報!AQ40=1,口座情報!K40&amp;口座情報!L40&amp;口座情報!M40,IF(口座情報!AR40=1,口座情報!X40&amp;口座情報!Y40&amp;口座情報!Z40,""))</f>
        <v/>
      </c>
      <c r="S40" s="210" t="str">
        <f>IF(口座情報!AQ40=1,口座情報!N40,"")</f>
        <v/>
      </c>
      <c r="T40" s="210" t="str">
        <f>IF(口座情報!AQ40=1,口座情報!O40&amp;口座情報!P40&amp;口座情報!Q40&amp;口座情報!R40&amp;口座情報!S40&amp;口座情報!T40&amp;口座情報!U40,IF(口座情報!AR40=1,口座情報!AG40&amp;口座情報!AH40&amp;口座情報!AI40&amp;口座情報!AJ40&amp;口座情報!AK40&amp;口座情報!AL40&amp;口座情報!AM40&amp;口座情報!AN40,""))</f>
        <v/>
      </c>
      <c r="U40" s="210" t="str">
        <f>IF(口座情報!AQ40=1,口座情報!V40,IF(口座情報!AR40=1,口座情報!AO40,""))</f>
        <v/>
      </c>
      <c r="V40" s="210" t="str">
        <f>IF(口座情報!AQ40=1,口座情報!W40,IF(口座情報!AR40=1,口座情報!AP40,""))</f>
        <v/>
      </c>
    </row>
    <row r="41" spans="1:22" ht="21" customHeight="1">
      <c r="A41" s="176">
        <f t="shared" si="0"/>
        <v>37</v>
      </c>
      <c r="B41" s="185"/>
      <c r="C41" s="177">
        <f ca="1">IFERROR(VLOOKUP($B41,別添!$B$5:$G$29,2,FALSE),"")</f>
        <v>0</v>
      </c>
      <c r="D41" s="175">
        <f ca="1">IFERROR(VLOOKUP($B41,別添!$B$5:$G$29,4,FALSE),"")</f>
        <v>0</v>
      </c>
      <c r="E41" s="175">
        <f ca="1">IFERROR(VLOOKUP($B41,別添!$B$5:$G$29,5,FALSE),"")</f>
        <v>0</v>
      </c>
      <c r="F41" s="186" t="str">
        <f ca="1">IFERROR(VLOOKUP($B41,別添!$B$5:$G$29,6,FALSE),"")</f>
        <v/>
      </c>
      <c r="G41" s="251"/>
      <c r="H41" s="187">
        <f ca="1">SUMIFS(別添!I$5:I$29,別添!$B$5:$B$29,$B41)</f>
        <v>0</v>
      </c>
      <c r="I41" s="191" t="str">
        <f ca="1">IFERROR(IF(COUNTIFS(別添!$B$5:$B$29,B41,別添!$J$5:$J$29,"有")&gt;0,"有",""),"")</f>
        <v/>
      </c>
      <c r="J41" s="108">
        <f ca="1">SUMIFS(別添!K$5:K$29,別添!$B$5:$B$29,$B41)</f>
        <v>0</v>
      </c>
      <c r="K41" s="178">
        <f ca="1">SUMIFS(別添!L$5:L$29,別添!$B$5:$B$29,$B41)</f>
        <v>0</v>
      </c>
      <c r="L41" s="108">
        <f ca="1">SUMIFS(別添!M$5:M$29,別添!$B$5:$B$29,$B41)</f>
        <v>0</v>
      </c>
      <c r="M41" s="178">
        <f t="shared" ca="1" si="3"/>
        <v>0</v>
      </c>
      <c r="N41" s="143"/>
      <c r="O41" s="210" t="str">
        <f>IF(口座情報!AQ41=1,口座情報!E41,IF(口座情報!AR41=1,"ゆうちょ銀行",""))</f>
        <v/>
      </c>
      <c r="P41" s="210" t="str">
        <f>IF(口座情報!AQ41=1,口座情報!J41,IF(口座情報!AR41=1,口座情報!AA41&amp;口座情報!AB41&amp;口座情報!AC41&amp;口座情報!AD41&amp;口座情報!AE41&amp;口座情報!AF41,""))</f>
        <v/>
      </c>
      <c r="Q41" s="210" t="str">
        <f>IF(口座情報!AQ41=1,口座情報!F41&amp;口座情報!G41&amp;口座情報!H41&amp;口座情報!I41,"")</f>
        <v/>
      </c>
      <c r="R41" s="210" t="str">
        <f>IF(口座情報!AQ41=1,口座情報!K41&amp;口座情報!L41&amp;口座情報!M41,IF(口座情報!AR41=1,口座情報!X41&amp;口座情報!Y41&amp;口座情報!Z41,""))</f>
        <v/>
      </c>
      <c r="S41" s="210" t="str">
        <f>IF(口座情報!AQ41=1,口座情報!N41,"")</f>
        <v/>
      </c>
      <c r="T41" s="210" t="str">
        <f>IF(口座情報!AQ41=1,口座情報!O41&amp;口座情報!P41&amp;口座情報!Q41&amp;口座情報!R41&amp;口座情報!S41&amp;口座情報!T41&amp;口座情報!U41,IF(口座情報!AR41=1,口座情報!AG41&amp;口座情報!AH41&amp;口座情報!AI41&amp;口座情報!AJ41&amp;口座情報!AK41&amp;口座情報!AL41&amp;口座情報!AM41&amp;口座情報!AN41,""))</f>
        <v/>
      </c>
      <c r="U41" s="210" t="str">
        <f>IF(口座情報!AQ41=1,口座情報!V41,IF(口座情報!AR41=1,口座情報!AO41,""))</f>
        <v/>
      </c>
      <c r="V41" s="210" t="str">
        <f>IF(口座情報!AQ41=1,口座情報!W41,IF(口座情報!AR41=1,口座情報!AP41,""))</f>
        <v/>
      </c>
    </row>
    <row r="42" spans="1:22" ht="21" customHeight="1">
      <c r="A42" s="176">
        <f t="shared" si="0"/>
        <v>38</v>
      </c>
      <c r="B42" s="185"/>
      <c r="C42" s="177">
        <f ca="1">IFERROR(VLOOKUP($B42,別添!$B$5:$G$29,2,FALSE),"")</f>
        <v>0</v>
      </c>
      <c r="D42" s="175">
        <f ca="1">IFERROR(VLOOKUP($B42,別添!$B$5:$G$29,4,FALSE),"")</f>
        <v>0</v>
      </c>
      <c r="E42" s="175">
        <f ca="1">IFERROR(VLOOKUP($B42,別添!$B$5:$G$29,5,FALSE),"")</f>
        <v>0</v>
      </c>
      <c r="F42" s="186" t="str">
        <f ca="1">IFERROR(VLOOKUP($B42,別添!$B$5:$G$29,6,FALSE),"")</f>
        <v/>
      </c>
      <c r="G42" s="251"/>
      <c r="H42" s="187">
        <f ca="1">SUMIFS(別添!I$5:I$29,別添!$B$5:$B$29,$B42)</f>
        <v>0</v>
      </c>
      <c r="I42" s="191" t="str">
        <f ca="1">IFERROR(IF(COUNTIFS(別添!$B$5:$B$29,B42,別添!$J$5:$J$29,"有")&gt;0,"有",""),"")</f>
        <v/>
      </c>
      <c r="J42" s="108">
        <f ca="1">SUMIFS(別添!K$5:K$29,別添!$B$5:$B$29,$B42)</f>
        <v>0</v>
      </c>
      <c r="K42" s="178">
        <f ca="1">SUMIFS(別添!L$5:L$29,別添!$B$5:$B$29,$B42)</f>
        <v>0</v>
      </c>
      <c r="L42" s="108">
        <f ca="1">SUMIFS(別添!M$5:M$29,別添!$B$5:$B$29,$B42)</f>
        <v>0</v>
      </c>
      <c r="M42" s="178">
        <f t="shared" ca="1" si="3"/>
        <v>0</v>
      </c>
      <c r="N42" s="143"/>
      <c r="O42" s="210" t="str">
        <f>IF(口座情報!AQ42=1,口座情報!E42,IF(口座情報!AR42=1,"ゆうちょ銀行",""))</f>
        <v/>
      </c>
      <c r="P42" s="210" t="str">
        <f>IF(口座情報!AQ42=1,口座情報!J42,IF(口座情報!AR42=1,口座情報!AA42&amp;口座情報!AB42&amp;口座情報!AC42&amp;口座情報!AD42&amp;口座情報!AE42&amp;口座情報!AF42,""))</f>
        <v/>
      </c>
      <c r="Q42" s="210" t="str">
        <f>IF(口座情報!AQ42=1,口座情報!F42&amp;口座情報!G42&amp;口座情報!H42&amp;口座情報!I42,"")</f>
        <v/>
      </c>
      <c r="R42" s="210" t="str">
        <f>IF(口座情報!AQ42=1,口座情報!K42&amp;口座情報!L42&amp;口座情報!M42,IF(口座情報!AR42=1,口座情報!X42&amp;口座情報!Y42&amp;口座情報!Z42,""))</f>
        <v/>
      </c>
      <c r="S42" s="210" t="str">
        <f>IF(口座情報!AQ42=1,口座情報!N42,"")</f>
        <v/>
      </c>
      <c r="T42" s="210" t="str">
        <f>IF(口座情報!AQ42=1,口座情報!O42&amp;口座情報!P42&amp;口座情報!Q42&amp;口座情報!R42&amp;口座情報!S42&amp;口座情報!T42&amp;口座情報!U42,IF(口座情報!AR42=1,口座情報!AG42&amp;口座情報!AH42&amp;口座情報!AI42&amp;口座情報!AJ42&amp;口座情報!AK42&amp;口座情報!AL42&amp;口座情報!AM42&amp;口座情報!AN42,""))</f>
        <v/>
      </c>
      <c r="U42" s="210" t="str">
        <f>IF(口座情報!AQ42=1,口座情報!V42,IF(口座情報!AR42=1,口座情報!AO42,""))</f>
        <v/>
      </c>
      <c r="V42" s="210" t="str">
        <f>IF(口座情報!AQ42=1,口座情報!W42,IF(口座情報!AR42=1,口座情報!AP42,""))</f>
        <v/>
      </c>
    </row>
    <row r="43" spans="1:22" ht="21" customHeight="1">
      <c r="A43" s="176">
        <f t="shared" si="0"/>
        <v>39</v>
      </c>
      <c r="B43" s="185"/>
      <c r="C43" s="177">
        <f ca="1">IFERROR(VLOOKUP($B43,別添!$B$5:$G$29,2,FALSE),"")</f>
        <v>0</v>
      </c>
      <c r="D43" s="175">
        <f ca="1">IFERROR(VLOOKUP($B43,別添!$B$5:$G$29,4,FALSE),"")</f>
        <v>0</v>
      </c>
      <c r="E43" s="175">
        <f ca="1">IFERROR(VLOOKUP($B43,別添!$B$5:$G$29,5,FALSE),"")</f>
        <v>0</v>
      </c>
      <c r="F43" s="186" t="str">
        <f ca="1">IFERROR(VLOOKUP($B43,別添!$B$5:$G$29,6,FALSE),"")</f>
        <v/>
      </c>
      <c r="G43" s="251"/>
      <c r="H43" s="187">
        <f ca="1">SUMIFS(別添!I$5:I$29,別添!$B$5:$B$29,$B43)</f>
        <v>0</v>
      </c>
      <c r="I43" s="191" t="str">
        <f ca="1">IFERROR(IF(COUNTIFS(別添!$B$5:$B$29,B43,別添!$J$5:$J$29,"有")&gt;0,"有",""),"")</f>
        <v/>
      </c>
      <c r="J43" s="108">
        <f ca="1">SUMIFS(別添!K$5:K$29,別添!$B$5:$B$29,$B43)</f>
        <v>0</v>
      </c>
      <c r="K43" s="178">
        <f ca="1">SUMIFS(別添!L$5:L$29,別添!$B$5:$B$29,$B43)</f>
        <v>0</v>
      </c>
      <c r="L43" s="108">
        <f ca="1">SUMIFS(別添!M$5:M$29,別添!$B$5:$B$29,$B43)</f>
        <v>0</v>
      </c>
      <c r="M43" s="178">
        <f t="shared" ca="1" si="3"/>
        <v>0</v>
      </c>
      <c r="N43" s="143"/>
      <c r="O43" s="210" t="str">
        <f>IF(口座情報!AQ43=1,口座情報!E43,IF(口座情報!AR43=1,"ゆうちょ銀行",""))</f>
        <v/>
      </c>
      <c r="P43" s="210" t="str">
        <f>IF(口座情報!AQ43=1,口座情報!J43,IF(口座情報!AR43=1,口座情報!AA43&amp;口座情報!AB43&amp;口座情報!AC43&amp;口座情報!AD43&amp;口座情報!AE43&amp;口座情報!AF43,""))</f>
        <v/>
      </c>
      <c r="Q43" s="210" t="str">
        <f>IF(口座情報!AQ43=1,口座情報!F43&amp;口座情報!G43&amp;口座情報!H43&amp;口座情報!I43,"")</f>
        <v/>
      </c>
      <c r="R43" s="210" t="str">
        <f>IF(口座情報!AQ43=1,口座情報!K43&amp;口座情報!L43&amp;口座情報!M43,IF(口座情報!AR43=1,口座情報!X43&amp;口座情報!Y43&amp;口座情報!Z43,""))</f>
        <v/>
      </c>
      <c r="S43" s="210" t="str">
        <f>IF(口座情報!AQ43=1,口座情報!N43,"")</f>
        <v/>
      </c>
      <c r="T43" s="210" t="str">
        <f>IF(口座情報!AQ43=1,口座情報!O43&amp;口座情報!P43&amp;口座情報!Q43&amp;口座情報!R43&amp;口座情報!S43&amp;口座情報!T43&amp;口座情報!U43,IF(口座情報!AR43=1,口座情報!AG43&amp;口座情報!AH43&amp;口座情報!AI43&amp;口座情報!AJ43&amp;口座情報!AK43&amp;口座情報!AL43&amp;口座情報!AM43&amp;口座情報!AN43,""))</f>
        <v/>
      </c>
      <c r="U43" s="210" t="str">
        <f>IF(口座情報!AQ43=1,口座情報!V43,IF(口座情報!AR43=1,口座情報!AO43,""))</f>
        <v/>
      </c>
      <c r="V43" s="210" t="str">
        <f>IF(口座情報!AQ43=1,口座情報!W43,IF(口座情報!AR43=1,口座情報!AP43,""))</f>
        <v/>
      </c>
    </row>
    <row r="44" spans="1:22" ht="21" customHeight="1">
      <c r="A44" s="176">
        <f t="shared" si="0"/>
        <v>40</v>
      </c>
      <c r="B44" s="185"/>
      <c r="C44" s="177">
        <f ca="1">IFERROR(VLOOKUP($B44,別添!$B$5:$G$29,2,FALSE),"")</f>
        <v>0</v>
      </c>
      <c r="D44" s="175">
        <f ca="1">IFERROR(VLOOKUP($B44,別添!$B$5:$G$29,4,FALSE),"")</f>
        <v>0</v>
      </c>
      <c r="E44" s="175">
        <f ca="1">IFERROR(VLOOKUP($B44,別添!$B$5:$G$29,5,FALSE),"")</f>
        <v>0</v>
      </c>
      <c r="F44" s="186" t="str">
        <f ca="1">IFERROR(VLOOKUP($B44,別添!$B$5:$G$29,6,FALSE),"")</f>
        <v/>
      </c>
      <c r="G44" s="251"/>
      <c r="H44" s="187">
        <f ca="1">SUMIFS(別添!I$5:I$29,別添!$B$5:$B$29,$B44)</f>
        <v>0</v>
      </c>
      <c r="I44" s="191" t="str">
        <f ca="1">IFERROR(IF(COUNTIFS(別添!$B$5:$B$29,B44,別添!$J$5:$J$29,"有")&gt;0,"有",""),"")</f>
        <v/>
      </c>
      <c r="J44" s="108">
        <f ca="1">SUMIFS(別添!K$5:K$29,別添!$B$5:$B$29,$B44)</f>
        <v>0</v>
      </c>
      <c r="K44" s="178">
        <f ca="1">SUMIFS(別添!L$5:L$29,別添!$B$5:$B$29,$B44)</f>
        <v>0</v>
      </c>
      <c r="L44" s="108">
        <f ca="1">SUMIFS(別添!M$5:M$29,別添!$B$5:$B$29,$B44)</f>
        <v>0</v>
      </c>
      <c r="M44" s="178">
        <f t="shared" ca="1" si="3"/>
        <v>0</v>
      </c>
      <c r="N44" s="143"/>
      <c r="O44" s="210" t="str">
        <f>IF(口座情報!AQ44=1,口座情報!E44,IF(口座情報!AR44=1,"ゆうちょ銀行",""))</f>
        <v/>
      </c>
      <c r="P44" s="210" t="str">
        <f>IF(口座情報!AQ44=1,口座情報!J44,IF(口座情報!AR44=1,口座情報!AA44&amp;口座情報!AB44&amp;口座情報!AC44&amp;口座情報!AD44&amp;口座情報!AE44&amp;口座情報!AF44,""))</f>
        <v/>
      </c>
      <c r="Q44" s="210" t="str">
        <f>IF(口座情報!AQ44=1,口座情報!F44&amp;口座情報!G44&amp;口座情報!H44&amp;口座情報!I44,"")</f>
        <v/>
      </c>
      <c r="R44" s="210" t="str">
        <f>IF(口座情報!AQ44=1,口座情報!K44&amp;口座情報!L44&amp;口座情報!M44,IF(口座情報!AR44=1,口座情報!X44&amp;口座情報!Y44&amp;口座情報!Z44,""))</f>
        <v/>
      </c>
      <c r="S44" s="210" t="str">
        <f>IF(口座情報!AQ44=1,口座情報!N44,"")</f>
        <v/>
      </c>
      <c r="T44" s="210" t="str">
        <f>IF(口座情報!AQ44=1,口座情報!O44&amp;口座情報!P44&amp;口座情報!Q44&amp;口座情報!R44&amp;口座情報!S44&amp;口座情報!T44&amp;口座情報!U44,IF(口座情報!AR44=1,口座情報!AG44&amp;口座情報!AH44&amp;口座情報!AI44&amp;口座情報!AJ44&amp;口座情報!AK44&amp;口座情報!AL44&amp;口座情報!AM44&amp;口座情報!AN44,""))</f>
        <v/>
      </c>
      <c r="U44" s="210" t="str">
        <f>IF(口座情報!AQ44=1,口座情報!V44,IF(口座情報!AR44=1,口座情報!AO44,""))</f>
        <v/>
      </c>
      <c r="V44" s="210" t="str">
        <f>IF(口座情報!AQ44=1,口座情報!W44,IF(口座情報!AR44=1,口座情報!AP44,""))</f>
        <v/>
      </c>
    </row>
    <row r="45" spans="1:22" ht="21" customHeight="1">
      <c r="A45" s="176">
        <f t="shared" si="0"/>
        <v>41</v>
      </c>
      <c r="B45" s="185"/>
      <c r="C45" s="177">
        <f ca="1">IFERROR(VLOOKUP($B45,別添!$B$5:$G$29,2,FALSE),"")</f>
        <v>0</v>
      </c>
      <c r="D45" s="175">
        <f ca="1">IFERROR(VLOOKUP($B45,別添!$B$5:$G$29,4,FALSE),"")</f>
        <v>0</v>
      </c>
      <c r="E45" s="175">
        <f ca="1">IFERROR(VLOOKUP($B45,別添!$B$5:$G$29,5,FALSE),"")</f>
        <v>0</v>
      </c>
      <c r="F45" s="186" t="str">
        <f ca="1">IFERROR(VLOOKUP($B45,別添!$B$5:$G$29,6,FALSE),"")</f>
        <v/>
      </c>
      <c r="G45" s="251"/>
      <c r="H45" s="187">
        <f ca="1">SUMIFS(別添!I$5:I$29,別添!$B$5:$B$29,$B45)</f>
        <v>0</v>
      </c>
      <c r="I45" s="191" t="str">
        <f ca="1">IFERROR(IF(COUNTIFS(別添!$B$5:$B$29,B45,別添!$J$5:$J$29,"有")&gt;0,"有",""),"")</f>
        <v/>
      </c>
      <c r="J45" s="108">
        <f ca="1">SUMIFS(別添!K$5:K$29,別添!$B$5:$B$29,$B45)</f>
        <v>0</v>
      </c>
      <c r="K45" s="178">
        <f ca="1">SUMIFS(別添!L$5:L$29,別添!$B$5:$B$29,$B45)</f>
        <v>0</v>
      </c>
      <c r="L45" s="108">
        <f ca="1">SUMIFS(別添!M$5:M$29,別添!$B$5:$B$29,$B45)</f>
        <v>0</v>
      </c>
      <c r="M45" s="178">
        <f t="shared" ca="1" si="3"/>
        <v>0</v>
      </c>
      <c r="N45" s="143"/>
      <c r="O45" s="210" t="str">
        <f>IF(口座情報!AQ45=1,口座情報!E45,IF(口座情報!AR45=1,"ゆうちょ銀行",""))</f>
        <v/>
      </c>
      <c r="P45" s="210" t="str">
        <f>IF(口座情報!AQ45=1,口座情報!J45,IF(口座情報!AR45=1,口座情報!AA45&amp;口座情報!AB45&amp;口座情報!AC45&amp;口座情報!AD45&amp;口座情報!AE45&amp;口座情報!AF45,""))</f>
        <v/>
      </c>
      <c r="Q45" s="210" t="str">
        <f>IF(口座情報!AQ45=1,口座情報!F45&amp;口座情報!G45&amp;口座情報!H45&amp;口座情報!I45,"")</f>
        <v/>
      </c>
      <c r="R45" s="210" t="str">
        <f>IF(口座情報!AQ45=1,口座情報!K45&amp;口座情報!L45&amp;口座情報!M45,IF(口座情報!AR45=1,口座情報!X45&amp;口座情報!Y45&amp;口座情報!Z45,""))</f>
        <v/>
      </c>
      <c r="S45" s="210" t="str">
        <f>IF(口座情報!AQ45=1,口座情報!N45,"")</f>
        <v/>
      </c>
      <c r="T45" s="210" t="str">
        <f>IF(口座情報!AQ45=1,口座情報!O45&amp;口座情報!P45&amp;口座情報!Q45&amp;口座情報!R45&amp;口座情報!S45&amp;口座情報!T45&amp;口座情報!U45,IF(口座情報!AR45=1,口座情報!AG45&amp;口座情報!AH45&amp;口座情報!AI45&amp;口座情報!AJ45&amp;口座情報!AK45&amp;口座情報!AL45&amp;口座情報!AM45&amp;口座情報!AN45,""))</f>
        <v/>
      </c>
      <c r="U45" s="210" t="str">
        <f>IF(口座情報!AQ45=1,口座情報!V45,IF(口座情報!AR45=1,口座情報!AO45,""))</f>
        <v/>
      </c>
      <c r="V45" s="210" t="str">
        <f>IF(口座情報!AQ45=1,口座情報!W45,IF(口座情報!AR45=1,口座情報!AP45,""))</f>
        <v/>
      </c>
    </row>
    <row r="46" spans="1:22" ht="21" customHeight="1">
      <c r="A46" s="176">
        <f t="shared" si="0"/>
        <v>42</v>
      </c>
      <c r="B46" s="185"/>
      <c r="C46" s="177">
        <f ca="1">IFERROR(VLOOKUP($B46,別添!$B$5:$G$29,2,FALSE),"")</f>
        <v>0</v>
      </c>
      <c r="D46" s="175">
        <f ca="1">IFERROR(VLOOKUP($B46,別添!$B$5:$G$29,4,FALSE),"")</f>
        <v>0</v>
      </c>
      <c r="E46" s="175">
        <f ca="1">IFERROR(VLOOKUP($B46,別添!$B$5:$G$29,5,FALSE),"")</f>
        <v>0</v>
      </c>
      <c r="F46" s="186" t="str">
        <f ca="1">IFERROR(VLOOKUP($B46,別添!$B$5:$G$29,6,FALSE),"")</f>
        <v/>
      </c>
      <c r="G46" s="251"/>
      <c r="H46" s="187">
        <f ca="1">SUMIFS(別添!I$5:I$29,別添!$B$5:$B$29,$B46)</f>
        <v>0</v>
      </c>
      <c r="I46" s="191" t="str">
        <f ca="1">IFERROR(IF(COUNTIFS(別添!$B$5:$B$29,B46,別添!$J$5:$J$29,"有")&gt;0,"有",""),"")</f>
        <v/>
      </c>
      <c r="J46" s="108">
        <f ca="1">SUMIFS(別添!K$5:K$29,別添!$B$5:$B$29,$B46)</f>
        <v>0</v>
      </c>
      <c r="K46" s="178">
        <f ca="1">SUMIFS(別添!L$5:L$29,別添!$B$5:$B$29,$B46)</f>
        <v>0</v>
      </c>
      <c r="L46" s="108">
        <f ca="1">SUMIFS(別添!M$5:M$29,別添!$B$5:$B$29,$B46)</f>
        <v>0</v>
      </c>
      <c r="M46" s="178">
        <f t="shared" ca="1" si="3"/>
        <v>0</v>
      </c>
      <c r="N46" s="143"/>
      <c r="O46" s="210" t="str">
        <f>IF(口座情報!AQ46=1,口座情報!E46,IF(口座情報!AR46=1,"ゆうちょ銀行",""))</f>
        <v/>
      </c>
      <c r="P46" s="210" t="str">
        <f>IF(口座情報!AQ46=1,口座情報!J46,IF(口座情報!AR46=1,口座情報!AA46&amp;口座情報!AB46&amp;口座情報!AC46&amp;口座情報!AD46&amp;口座情報!AE46&amp;口座情報!AF46,""))</f>
        <v/>
      </c>
      <c r="Q46" s="210" t="str">
        <f>IF(口座情報!AQ46=1,口座情報!F46&amp;口座情報!G46&amp;口座情報!H46&amp;口座情報!I46,"")</f>
        <v/>
      </c>
      <c r="R46" s="210" t="str">
        <f>IF(口座情報!AQ46=1,口座情報!K46&amp;口座情報!L46&amp;口座情報!M46,IF(口座情報!AR46=1,口座情報!X46&amp;口座情報!Y46&amp;口座情報!Z46,""))</f>
        <v/>
      </c>
      <c r="S46" s="210" t="str">
        <f>IF(口座情報!AQ46=1,口座情報!N46,"")</f>
        <v/>
      </c>
      <c r="T46" s="210" t="str">
        <f>IF(口座情報!AQ46=1,口座情報!O46&amp;口座情報!P46&amp;口座情報!Q46&amp;口座情報!R46&amp;口座情報!S46&amp;口座情報!T46&amp;口座情報!U46,IF(口座情報!AR46=1,口座情報!AG46&amp;口座情報!AH46&amp;口座情報!AI46&amp;口座情報!AJ46&amp;口座情報!AK46&amp;口座情報!AL46&amp;口座情報!AM46&amp;口座情報!AN46,""))</f>
        <v/>
      </c>
      <c r="U46" s="210" t="str">
        <f>IF(口座情報!AQ46=1,口座情報!V46,IF(口座情報!AR46=1,口座情報!AO46,""))</f>
        <v/>
      </c>
      <c r="V46" s="210" t="str">
        <f>IF(口座情報!AQ46=1,口座情報!W46,IF(口座情報!AR46=1,口座情報!AP46,""))</f>
        <v/>
      </c>
    </row>
    <row r="47" spans="1:22" ht="21" customHeight="1">
      <c r="A47" s="176">
        <f t="shared" si="0"/>
        <v>43</v>
      </c>
      <c r="B47" s="185"/>
      <c r="C47" s="177">
        <f ca="1">IFERROR(VLOOKUP($B47,別添!$B$5:$G$29,2,FALSE),"")</f>
        <v>0</v>
      </c>
      <c r="D47" s="175">
        <f ca="1">IFERROR(VLOOKUP($B47,別添!$B$5:$G$29,4,FALSE),"")</f>
        <v>0</v>
      </c>
      <c r="E47" s="175">
        <f ca="1">IFERROR(VLOOKUP($B47,別添!$B$5:$G$29,5,FALSE),"")</f>
        <v>0</v>
      </c>
      <c r="F47" s="186" t="str">
        <f ca="1">IFERROR(VLOOKUP($B47,別添!$B$5:$G$29,6,FALSE),"")</f>
        <v/>
      </c>
      <c r="G47" s="251"/>
      <c r="H47" s="187">
        <f ca="1">SUMIFS(別添!I$5:I$29,別添!$B$5:$B$29,$B47)</f>
        <v>0</v>
      </c>
      <c r="I47" s="191" t="str">
        <f ca="1">IFERROR(IF(COUNTIFS(別添!$B$5:$B$29,B47,別添!$J$5:$J$29,"有")&gt;0,"有",""),"")</f>
        <v/>
      </c>
      <c r="J47" s="108">
        <f ca="1">SUMIFS(別添!K$5:K$29,別添!$B$5:$B$29,$B47)</f>
        <v>0</v>
      </c>
      <c r="K47" s="178">
        <f ca="1">SUMIFS(別添!L$5:L$29,別添!$B$5:$B$29,$B47)</f>
        <v>0</v>
      </c>
      <c r="L47" s="108">
        <f ca="1">SUMIFS(別添!M$5:M$29,別添!$B$5:$B$29,$B47)</f>
        <v>0</v>
      </c>
      <c r="M47" s="178">
        <f t="shared" ca="1" si="3"/>
        <v>0</v>
      </c>
      <c r="N47" s="143"/>
      <c r="O47" s="210" t="str">
        <f>IF(口座情報!AQ47=1,口座情報!E47,IF(口座情報!AR47=1,"ゆうちょ銀行",""))</f>
        <v/>
      </c>
      <c r="P47" s="210" t="str">
        <f>IF(口座情報!AQ47=1,口座情報!J47,IF(口座情報!AR47=1,口座情報!AA47&amp;口座情報!AB47&amp;口座情報!AC47&amp;口座情報!AD47&amp;口座情報!AE47&amp;口座情報!AF47,""))</f>
        <v/>
      </c>
      <c r="Q47" s="210" t="str">
        <f>IF(口座情報!AQ47=1,口座情報!F47&amp;口座情報!G47&amp;口座情報!H47&amp;口座情報!I47,"")</f>
        <v/>
      </c>
      <c r="R47" s="210" t="str">
        <f>IF(口座情報!AQ47=1,口座情報!K47&amp;口座情報!L47&amp;口座情報!M47,IF(口座情報!AR47=1,口座情報!X47&amp;口座情報!Y47&amp;口座情報!Z47,""))</f>
        <v/>
      </c>
      <c r="S47" s="210" t="str">
        <f>IF(口座情報!AQ47=1,口座情報!N47,"")</f>
        <v/>
      </c>
      <c r="T47" s="210" t="str">
        <f>IF(口座情報!AQ47=1,口座情報!O47&amp;口座情報!P47&amp;口座情報!Q47&amp;口座情報!R47&amp;口座情報!S47&amp;口座情報!T47&amp;口座情報!U47,IF(口座情報!AR47=1,口座情報!AG47&amp;口座情報!AH47&amp;口座情報!AI47&amp;口座情報!AJ47&amp;口座情報!AK47&amp;口座情報!AL47&amp;口座情報!AM47&amp;口座情報!AN47,""))</f>
        <v/>
      </c>
      <c r="U47" s="210" t="str">
        <f>IF(口座情報!AQ47=1,口座情報!V47,IF(口座情報!AR47=1,口座情報!AO47,""))</f>
        <v/>
      </c>
      <c r="V47" s="210" t="str">
        <f>IF(口座情報!AQ47=1,口座情報!W47,IF(口座情報!AR47=1,口座情報!AP47,""))</f>
        <v/>
      </c>
    </row>
    <row r="48" spans="1:22" ht="21" customHeight="1">
      <c r="A48" s="176">
        <f t="shared" si="0"/>
        <v>44</v>
      </c>
      <c r="B48" s="185"/>
      <c r="C48" s="177">
        <f ca="1">IFERROR(VLOOKUP($B48,別添!$B$5:$G$29,2,FALSE),"")</f>
        <v>0</v>
      </c>
      <c r="D48" s="175">
        <f ca="1">IFERROR(VLOOKUP($B48,別添!$B$5:$G$29,4,FALSE),"")</f>
        <v>0</v>
      </c>
      <c r="E48" s="175">
        <f ca="1">IFERROR(VLOOKUP($B48,別添!$B$5:$G$29,5,FALSE),"")</f>
        <v>0</v>
      </c>
      <c r="F48" s="186" t="str">
        <f ca="1">IFERROR(VLOOKUP($B48,別添!$B$5:$G$29,6,FALSE),"")</f>
        <v/>
      </c>
      <c r="G48" s="251"/>
      <c r="H48" s="187">
        <f ca="1">SUMIFS(別添!I$5:I$29,別添!$B$5:$B$29,$B48)</f>
        <v>0</v>
      </c>
      <c r="I48" s="191" t="str">
        <f ca="1">IFERROR(IF(COUNTIFS(別添!$B$5:$B$29,B48,別添!$J$5:$J$29,"有")&gt;0,"有",""),"")</f>
        <v/>
      </c>
      <c r="J48" s="108">
        <f ca="1">SUMIFS(別添!K$5:K$29,別添!$B$5:$B$29,$B48)</f>
        <v>0</v>
      </c>
      <c r="K48" s="178">
        <f ca="1">SUMIFS(別添!L$5:L$29,別添!$B$5:$B$29,$B48)</f>
        <v>0</v>
      </c>
      <c r="L48" s="108">
        <f ca="1">SUMIFS(別添!M$5:M$29,別添!$B$5:$B$29,$B48)</f>
        <v>0</v>
      </c>
      <c r="M48" s="178">
        <f t="shared" ca="1" si="3"/>
        <v>0</v>
      </c>
      <c r="N48" s="143"/>
      <c r="O48" s="210" t="str">
        <f>IF(口座情報!AQ48=1,口座情報!E48,IF(口座情報!AR48=1,"ゆうちょ銀行",""))</f>
        <v/>
      </c>
      <c r="P48" s="210" t="str">
        <f>IF(口座情報!AQ48=1,口座情報!J48,IF(口座情報!AR48=1,口座情報!AA48&amp;口座情報!AB48&amp;口座情報!AC48&amp;口座情報!AD48&amp;口座情報!AE48&amp;口座情報!AF48,""))</f>
        <v/>
      </c>
      <c r="Q48" s="210" t="str">
        <f>IF(口座情報!AQ48=1,口座情報!F48&amp;口座情報!G48&amp;口座情報!H48&amp;口座情報!I48,"")</f>
        <v/>
      </c>
      <c r="R48" s="210" t="str">
        <f>IF(口座情報!AQ48=1,口座情報!K48&amp;口座情報!L48&amp;口座情報!M48,IF(口座情報!AR48=1,口座情報!X48&amp;口座情報!Y48&amp;口座情報!Z48,""))</f>
        <v/>
      </c>
      <c r="S48" s="210" t="str">
        <f>IF(口座情報!AQ48=1,口座情報!N48,"")</f>
        <v/>
      </c>
      <c r="T48" s="210" t="str">
        <f>IF(口座情報!AQ48=1,口座情報!O48&amp;口座情報!P48&amp;口座情報!Q48&amp;口座情報!R48&amp;口座情報!S48&amp;口座情報!T48&amp;口座情報!U48,IF(口座情報!AR48=1,口座情報!AG48&amp;口座情報!AH48&amp;口座情報!AI48&amp;口座情報!AJ48&amp;口座情報!AK48&amp;口座情報!AL48&amp;口座情報!AM48&amp;口座情報!AN48,""))</f>
        <v/>
      </c>
      <c r="U48" s="210" t="str">
        <f>IF(口座情報!AQ48=1,口座情報!V48,IF(口座情報!AR48=1,口座情報!AO48,""))</f>
        <v/>
      </c>
      <c r="V48" s="210" t="str">
        <f>IF(口座情報!AQ48=1,口座情報!W48,IF(口座情報!AR48=1,口座情報!AP48,""))</f>
        <v/>
      </c>
    </row>
    <row r="49" spans="1:22" ht="21" customHeight="1">
      <c r="A49" s="176">
        <f t="shared" si="0"/>
        <v>45</v>
      </c>
      <c r="B49" s="185"/>
      <c r="C49" s="177">
        <f ca="1">IFERROR(VLOOKUP($B49,別添!$B$5:$G$29,2,FALSE),"")</f>
        <v>0</v>
      </c>
      <c r="D49" s="175">
        <f ca="1">IFERROR(VLOOKUP($B49,別添!$B$5:$G$29,4,FALSE),"")</f>
        <v>0</v>
      </c>
      <c r="E49" s="175">
        <f ca="1">IFERROR(VLOOKUP($B49,別添!$B$5:$G$29,5,FALSE),"")</f>
        <v>0</v>
      </c>
      <c r="F49" s="186" t="str">
        <f ca="1">IFERROR(VLOOKUP($B49,別添!$B$5:$G$29,6,FALSE),"")</f>
        <v/>
      </c>
      <c r="G49" s="251"/>
      <c r="H49" s="187">
        <f ca="1">SUMIFS(別添!I$5:I$29,別添!$B$5:$B$29,$B49)</f>
        <v>0</v>
      </c>
      <c r="I49" s="191" t="str">
        <f ca="1">IFERROR(IF(COUNTIFS(別添!$B$5:$B$29,B49,別添!$J$5:$J$29,"有")&gt;0,"有",""),"")</f>
        <v/>
      </c>
      <c r="J49" s="108">
        <f ca="1">SUMIFS(別添!K$5:K$29,別添!$B$5:$B$29,$B49)</f>
        <v>0</v>
      </c>
      <c r="K49" s="178">
        <f ca="1">SUMIFS(別添!L$5:L$29,別添!$B$5:$B$29,$B49)</f>
        <v>0</v>
      </c>
      <c r="L49" s="108">
        <f ca="1">SUMIFS(別添!M$5:M$29,別添!$B$5:$B$29,$B49)</f>
        <v>0</v>
      </c>
      <c r="M49" s="178">
        <f t="shared" ca="1" si="3"/>
        <v>0</v>
      </c>
      <c r="N49" s="143"/>
      <c r="O49" s="210" t="str">
        <f>IF(口座情報!AQ49=1,口座情報!E49,IF(口座情報!AR49=1,"ゆうちょ銀行",""))</f>
        <v/>
      </c>
      <c r="P49" s="210" t="str">
        <f>IF(口座情報!AQ49=1,口座情報!J49,IF(口座情報!AR49=1,口座情報!AA49&amp;口座情報!AB49&amp;口座情報!AC49&amp;口座情報!AD49&amp;口座情報!AE49&amp;口座情報!AF49,""))</f>
        <v/>
      </c>
      <c r="Q49" s="210" t="str">
        <f>IF(口座情報!AQ49=1,口座情報!F49&amp;口座情報!G49&amp;口座情報!H49&amp;口座情報!I49,"")</f>
        <v/>
      </c>
      <c r="R49" s="210" t="str">
        <f>IF(口座情報!AQ49=1,口座情報!K49&amp;口座情報!L49&amp;口座情報!M49,IF(口座情報!AR49=1,口座情報!X49&amp;口座情報!Y49&amp;口座情報!Z49,""))</f>
        <v/>
      </c>
      <c r="S49" s="210" t="str">
        <f>IF(口座情報!AQ49=1,口座情報!N49,"")</f>
        <v/>
      </c>
      <c r="T49" s="210" t="str">
        <f>IF(口座情報!AQ49=1,口座情報!O49&amp;口座情報!P49&amp;口座情報!Q49&amp;口座情報!R49&amp;口座情報!S49&amp;口座情報!T49&amp;口座情報!U49,IF(口座情報!AR49=1,口座情報!AG49&amp;口座情報!AH49&amp;口座情報!AI49&amp;口座情報!AJ49&amp;口座情報!AK49&amp;口座情報!AL49&amp;口座情報!AM49&amp;口座情報!AN49,""))</f>
        <v/>
      </c>
      <c r="U49" s="210" t="str">
        <f>IF(口座情報!AQ49=1,口座情報!V49,IF(口座情報!AR49=1,口座情報!AO49,""))</f>
        <v/>
      </c>
      <c r="V49" s="210" t="str">
        <f>IF(口座情報!AQ49=1,口座情報!W49,IF(口座情報!AR49=1,口座情報!AP49,""))</f>
        <v/>
      </c>
    </row>
    <row r="50" spans="1:22" ht="21" customHeight="1">
      <c r="A50" s="176">
        <f t="shared" si="0"/>
        <v>46</v>
      </c>
      <c r="B50" s="185"/>
      <c r="C50" s="177">
        <f ca="1">IFERROR(VLOOKUP($B50,別添!$B$5:$G$29,2,FALSE),"")</f>
        <v>0</v>
      </c>
      <c r="D50" s="175">
        <f ca="1">IFERROR(VLOOKUP($B50,別添!$B$5:$G$29,4,FALSE),"")</f>
        <v>0</v>
      </c>
      <c r="E50" s="175">
        <f ca="1">IFERROR(VLOOKUP($B50,別添!$B$5:$G$29,5,FALSE),"")</f>
        <v>0</v>
      </c>
      <c r="F50" s="186" t="str">
        <f ca="1">IFERROR(VLOOKUP($B50,別添!$B$5:$G$29,6,FALSE),"")</f>
        <v/>
      </c>
      <c r="G50" s="251"/>
      <c r="H50" s="187">
        <f ca="1">SUMIFS(別添!I$5:I$29,別添!$B$5:$B$29,$B50)</f>
        <v>0</v>
      </c>
      <c r="I50" s="191" t="str">
        <f ca="1">IFERROR(IF(COUNTIFS(別添!$B$5:$B$29,B50,別添!$J$5:$J$29,"有")&gt;0,"有",""),"")</f>
        <v/>
      </c>
      <c r="J50" s="108">
        <f ca="1">SUMIFS(別添!K$5:K$29,別添!$B$5:$B$29,$B50)</f>
        <v>0</v>
      </c>
      <c r="K50" s="178">
        <f ca="1">SUMIFS(別添!L$5:L$29,別添!$B$5:$B$29,$B50)</f>
        <v>0</v>
      </c>
      <c r="L50" s="108">
        <f ca="1">SUMIFS(別添!M$5:M$29,別添!$B$5:$B$29,$B50)</f>
        <v>0</v>
      </c>
      <c r="M50" s="178">
        <f t="shared" ca="1" si="3"/>
        <v>0</v>
      </c>
      <c r="N50" s="143"/>
      <c r="O50" s="210" t="str">
        <f>IF(口座情報!AQ50=1,口座情報!E50,IF(口座情報!AR50=1,"ゆうちょ銀行",""))</f>
        <v/>
      </c>
      <c r="P50" s="210" t="str">
        <f>IF(口座情報!AQ50=1,口座情報!J50,IF(口座情報!AR50=1,口座情報!AA50&amp;口座情報!AB50&amp;口座情報!AC50&amp;口座情報!AD50&amp;口座情報!AE50&amp;口座情報!AF50,""))</f>
        <v/>
      </c>
      <c r="Q50" s="210" t="str">
        <f>IF(口座情報!AQ50=1,口座情報!F50&amp;口座情報!G50&amp;口座情報!H50&amp;口座情報!I50,"")</f>
        <v/>
      </c>
      <c r="R50" s="210" t="str">
        <f>IF(口座情報!AQ50=1,口座情報!K50&amp;口座情報!L50&amp;口座情報!M50,IF(口座情報!AR50=1,口座情報!X50&amp;口座情報!Y50&amp;口座情報!Z50,""))</f>
        <v/>
      </c>
      <c r="S50" s="210" t="str">
        <f>IF(口座情報!AQ50=1,口座情報!N50,"")</f>
        <v/>
      </c>
      <c r="T50" s="210" t="str">
        <f>IF(口座情報!AQ50=1,口座情報!O50&amp;口座情報!P50&amp;口座情報!Q50&amp;口座情報!R50&amp;口座情報!S50&amp;口座情報!T50&amp;口座情報!U50,IF(口座情報!AR50=1,口座情報!AG50&amp;口座情報!AH50&amp;口座情報!AI50&amp;口座情報!AJ50&amp;口座情報!AK50&amp;口座情報!AL50&amp;口座情報!AM50&amp;口座情報!AN50,""))</f>
        <v/>
      </c>
      <c r="U50" s="210" t="str">
        <f>IF(口座情報!AQ50=1,口座情報!V50,IF(口座情報!AR50=1,口座情報!AO50,""))</f>
        <v/>
      </c>
      <c r="V50" s="210" t="str">
        <f>IF(口座情報!AQ50=1,口座情報!W50,IF(口座情報!AR50=1,口座情報!AP50,""))</f>
        <v/>
      </c>
    </row>
    <row r="51" spans="1:22" ht="21" customHeight="1">
      <c r="A51" s="176">
        <f t="shared" si="0"/>
        <v>47</v>
      </c>
      <c r="B51" s="185"/>
      <c r="C51" s="177">
        <f ca="1">IFERROR(VLOOKUP($B51,別添!$B$5:$G$29,2,FALSE),"")</f>
        <v>0</v>
      </c>
      <c r="D51" s="175">
        <f ca="1">IFERROR(VLOOKUP($B51,別添!$B$5:$G$29,4,FALSE),"")</f>
        <v>0</v>
      </c>
      <c r="E51" s="175">
        <f ca="1">IFERROR(VLOOKUP($B51,別添!$B$5:$G$29,5,FALSE),"")</f>
        <v>0</v>
      </c>
      <c r="F51" s="186" t="str">
        <f ca="1">IFERROR(VLOOKUP($B51,別添!$B$5:$G$29,6,FALSE),"")</f>
        <v/>
      </c>
      <c r="G51" s="251"/>
      <c r="H51" s="187">
        <f ca="1">SUMIFS(別添!I$5:I$29,別添!$B$5:$B$29,$B51)</f>
        <v>0</v>
      </c>
      <c r="I51" s="191" t="str">
        <f ca="1">IFERROR(IF(COUNTIFS(別添!$B$5:$B$29,B51,別添!$J$5:$J$29,"有")&gt;0,"有",""),"")</f>
        <v/>
      </c>
      <c r="J51" s="108">
        <f ca="1">SUMIFS(別添!K$5:K$29,別添!$B$5:$B$29,$B51)</f>
        <v>0</v>
      </c>
      <c r="K51" s="178">
        <f ca="1">SUMIFS(別添!L$5:L$29,別添!$B$5:$B$29,$B51)</f>
        <v>0</v>
      </c>
      <c r="L51" s="108">
        <f ca="1">SUMIFS(別添!M$5:M$29,別添!$B$5:$B$29,$B51)</f>
        <v>0</v>
      </c>
      <c r="M51" s="178">
        <f t="shared" ca="1" si="3"/>
        <v>0</v>
      </c>
      <c r="N51" s="143"/>
      <c r="O51" s="210" t="str">
        <f>IF(口座情報!AQ51=1,口座情報!E51,IF(口座情報!AR51=1,"ゆうちょ銀行",""))</f>
        <v/>
      </c>
      <c r="P51" s="210" t="str">
        <f>IF(口座情報!AQ51=1,口座情報!J51,IF(口座情報!AR51=1,口座情報!AA51&amp;口座情報!AB51&amp;口座情報!AC51&amp;口座情報!AD51&amp;口座情報!AE51&amp;口座情報!AF51,""))</f>
        <v/>
      </c>
      <c r="Q51" s="210" t="str">
        <f>IF(口座情報!AQ51=1,口座情報!F51&amp;口座情報!G51&amp;口座情報!H51&amp;口座情報!I51,"")</f>
        <v/>
      </c>
      <c r="R51" s="210" t="str">
        <f>IF(口座情報!AQ51=1,口座情報!K51&amp;口座情報!L51&amp;口座情報!M51,IF(口座情報!AR51=1,口座情報!X51&amp;口座情報!Y51&amp;口座情報!Z51,""))</f>
        <v/>
      </c>
      <c r="S51" s="210" t="str">
        <f>IF(口座情報!AQ51=1,口座情報!N51,"")</f>
        <v/>
      </c>
      <c r="T51" s="210" t="str">
        <f>IF(口座情報!AQ51=1,口座情報!O51&amp;口座情報!P51&amp;口座情報!Q51&amp;口座情報!R51&amp;口座情報!S51&amp;口座情報!T51&amp;口座情報!U51,IF(口座情報!AR51=1,口座情報!AG51&amp;口座情報!AH51&amp;口座情報!AI51&amp;口座情報!AJ51&amp;口座情報!AK51&amp;口座情報!AL51&amp;口座情報!AM51&amp;口座情報!AN51,""))</f>
        <v/>
      </c>
      <c r="U51" s="210" t="str">
        <f>IF(口座情報!AQ51=1,口座情報!V51,IF(口座情報!AR51=1,口座情報!AO51,""))</f>
        <v/>
      </c>
      <c r="V51" s="210" t="str">
        <f>IF(口座情報!AQ51=1,口座情報!W51,IF(口座情報!AR51=1,口座情報!AP51,""))</f>
        <v/>
      </c>
    </row>
    <row r="52" spans="1:22" ht="21" customHeight="1">
      <c r="A52" s="176">
        <f t="shared" si="0"/>
        <v>48</v>
      </c>
      <c r="B52" s="185"/>
      <c r="C52" s="177">
        <f ca="1">IFERROR(VLOOKUP($B52,別添!$B$5:$G$29,2,FALSE),"")</f>
        <v>0</v>
      </c>
      <c r="D52" s="175">
        <f ca="1">IFERROR(VLOOKUP($B52,別添!$B$5:$G$29,4,FALSE),"")</f>
        <v>0</v>
      </c>
      <c r="E52" s="175">
        <f ca="1">IFERROR(VLOOKUP($B52,別添!$B$5:$G$29,5,FALSE),"")</f>
        <v>0</v>
      </c>
      <c r="F52" s="186" t="str">
        <f ca="1">IFERROR(VLOOKUP($B52,別添!$B$5:$G$29,6,FALSE),"")</f>
        <v/>
      </c>
      <c r="G52" s="251"/>
      <c r="H52" s="187">
        <f ca="1">SUMIFS(別添!I$5:I$29,別添!$B$5:$B$29,$B52)</f>
        <v>0</v>
      </c>
      <c r="I52" s="191" t="str">
        <f ca="1">IFERROR(IF(COUNTIFS(別添!$B$5:$B$29,B52,別添!$J$5:$J$29,"有")&gt;0,"有",""),"")</f>
        <v/>
      </c>
      <c r="J52" s="108">
        <f ca="1">SUMIFS(別添!K$5:K$29,別添!$B$5:$B$29,$B52)</f>
        <v>0</v>
      </c>
      <c r="K52" s="178">
        <f ca="1">SUMIFS(別添!L$5:L$29,別添!$B$5:$B$29,$B52)</f>
        <v>0</v>
      </c>
      <c r="L52" s="108">
        <f ca="1">SUMIFS(別添!M$5:M$29,別添!$B$5:$B$29,$B52)</f>
        <v>0</v>
      </c>
      <c r="M52" s="178">
        <f t="shared" ca="1" si="3"/>
        <v>0</v>
      </c>
      <c r="N52" s="143"/>
      <c r="O52" s="210" t="str">
        <f>IF(口座情報!AQ52=1,口座情報!E52,IF(口座情報!AR52=1,"ゆうちょ銀行",""))</f>
        <v/>
      </c>
      <c r="P52" s="210" t="str">
        <f>IF(口座情報!AQ52=1,口座情報!J52,IF(口座情報!AR52=1,口座情報!AA52&amp;口座情報!AB52&amp;口座情報!AC52&amp;口座情報!AD52&amp;口座情報!AE52&amp;口座情報!AF52,""))</f>
        <v/>
      </c>
      <c r="Q52" s="210" t="str">
        <f>IF(口座情報!AQ52=1,口座情報!F52&amp;口座情報!G52&amp;口座情報!H52&amp;口座情報!I52,"")</f>
        <v/>
      </c>
      <c r="R52" s="210" t="str">
        <f>IF(口座情報!AQ52=1,口座情報!K52&amp;口座情報!L52&amp;口座情報!M52,IF(口座情報!AR52=1,口座情報!X52&amp;口座情報!Y52&amp;口座情報!Z52,""))</f>
        <v/>
      </c>
      <c r="S52" s="210" t="str">
        <f>IF(口座情報!AQ52=1,口座情報!N52,"")</f>
        <v/>
      </c>
      <c r="T52" s="210" t="str">
        <f>IF(口座情報!AQ52=1,口座情報!O52&amp;口座情報!P52&amp;口座情報!Q52&amp;口座情報!R52&amp;口座情報!S52&amp;口座情報!T52&amp;口座情報!U52,IF(口座情報!AR52=1,口座情報!AG52&amp;口座情報!AH52&amp;口座情報!AI52&amp;口座情報!AJ52&amp;口座情報!AK52&amp;口座情報!AL52&amp;口座情報!AM52&amp;口座情報!AN52,""))</f>
        <v/>
      </c>
      <c r="U52" s="210" t="str">
        <f>IF(口座情報!AQ52=1,口座情報!V52,IF(口座情報!AR52=1,口座情報!AO52,""))</f>
        <v/>
      </c>
      <c r="V52" s="210" t="str">
        <f>IF(口座情報!AQ52=1,口座情報!W52,IF(口座情報!AR52=1,口座情報!AP52,""))</f>
        <v/>
      </c>
    </row>
    <row r="53" spans="1:22" ht="21" customHeight="1">
      <c r="A53" s="176">
        <f t="shared" si="0"/>
        <v>49</v>
      </c>
      <c r="B53" s="185"/>
      <c r="C53" s="177">
        <f ca="1">IFERROR(VLOOKUP($B53,別添!$B$5:$G$29,2,FALSE),"")</f>
        <v>0</v>
      </c>
      <c r="D53" s="175">
        <f ca="1">IFERROR(VLOOKUP($B53,別添!$B$5:$G$29,4,FALSE),"")</f>
        <v>0</v>
      </c>
      <c r="E53" s="175">
        <f ca="1">IFERROR(VLOOKUP($B53,別添!$B$5:$G$29,5,FALSE),"")</f>
        <v>0</v>
      </c>
      <c r="F53" s="186" t="str">
        <f ca="1">IFERROR(VLOOKUP($B53,別添!$B$5:$G$29,6,FALSE),"")</f>
        <v/>
      </c>
      <c r="G53" s="251"/>
      <c r="H53" s="187">
        <f ca="1">SUMIFS(別添!I$5:I$29,別添!$B$5:$B$29,$B53)</f>
        <v>0</v>
      </c>
      <c r="I53" s="191" t="str">
        <f ca="1">IFERROR(IF(COUNTIFS(別添!$B$5:$B$29,B53,別添!$J$5:$J$29,"有")&gt;0,"有",""),"")</f>
        <v/>
      </c>
      <c r="J53" s="108">
        <f ca="1">SUMIFS(別添!K$5:K$29,別添!$B$5:$B$29,$B53)</f>
        <v>0</v>
      </c>
      <c r="K53" s="178">
        <f ca="1">SUMIFS(別添!L$5:L$29,別添!$B$5:$B$29,$B53)</f>
        <v>0</v>
      </c>
      <c r="L53" s="108">
        <f ca="1">SUMIFS(別添!M$5:M$29,別添!$B$5:$B$29,$B53)</f>
        <v>0</v>
      </c>
      <c r="M53" s="178">
        <f t="shared" ca="1" si="3"/>
        <v>0</v>
      </c>
      <c r="N53" s="143"/>
      <c r="O53" s="210" t="str">
        <f>IF(口座情報!AQ53=1,口座情報!E53,IF(口座情報!AR53=1,"ゆうちょ銀行",""))</f>
        <v/>
      </c>
      <c r="P53" s="210" t="str">
        <f>IF(口座情報!AQ53=1,口座情報!J53,IF(口座情報!AR53=1,口座情報!AA53&amp;口座情報!AB53&amp;口座情報!AC53&amp;口座情報!AD53&amp;口座情報!AE53&amp;口座情報!AF53,""))</f>
        <v/>
      </c>
      <c r="Q53" s="210" t="str">
        <f>IF(口座情報!AQ53=1,口座情報!F53&amp;口座情報!G53&amp;口座情報!H53&amp;口座情報!I53,"")</f>
        <v/>
      </c>
      <c r="R53" s="210" t="str">
        <f>IF(口座情報!AQ53=1,口座情報!K53&amp;口座情報!L53&amp;口座情報!M53,IF(口座情報!AR53=1,口座情報!X53&amp;口座情報!Y53&amp;口座情報!Z53,""))</f>
        <v/>
      </c>
      <c r="S53" s="210" t="str">
        <f>IF(口座情報!AQ53=1,口座情報!N53,"")</f>
        <v/>
      </c>
      <c r="T53" s="210" t="str">
        <f>IF(口座情報!AQ53=1,口座情報!O53&amp;口座情報!P53&amp;口座情報!Q53&amp;口座情報!R53&amp;口座情報!S53&amp;口座情報!T53&amp;口座情報!U53,IF(口座情報!AR53=1,口座情報!AG53&amp;口座情報!AH53&amp;口座情報!AI53&amp;口座情報!AJ53&amp;口座情報!AK53&amp;口座情報!AL53&amp;口座情報!AM53&amp;口座情報!AN53,""))</f>
        <v/>
      </c>
      <c r="U53" s="210" t="str">
        <f>IF(口座情報!AQ53=1,口座情報!V53,IF(口座情報!AR53=1,口座情報!AO53,""))</f>
        <v/>
      </c>
      <c r="V53" s="210" t="str">
        <f>IF(口座情報!AQ53=1,口座情報!W53,IF(口座情報!AR53=1,口座情報!AP53,""))</f>
        <v/>
      </c>
    </row>
    <row r="54" spans="1:22" ht="21" customHeight="1">
      <c r="A54" s="176">
        <f t="shared" si="0"/>
        <v>50</v>
      </c>
      <c r="B54" s="185"/>
      <c r="C54" s="177">
        <f ca="1">IFERROR(VLOOKUP($B54,別添!$B$5:$G$29,2,FALSE),"")</f>
        <v>0</v>
      </c>
      <c r="D54" s="175">
        <f ca="1">IFERROR(VLOOKUP($B54,別添!$B$5:$G$29,4,FALSE),"")</f>
        <v>0</v>
      </c>
      <c r="E54" s="175">
        <f ca="1">IFERROR(VLOOKUP($B54,別添!$B$5:$G$29,5,FALSE),"")</f>
        <v>0</v>
      </c>
      <c r="F54" s="186" t="str">
        <f ca="1">IFERROR(VLOOKUP($B54,別添!$B$5:$G$29,6,FALSE),"")</f>
        <v/>
      </c>
      <c r="G54" s="251"/>
      <c r="H54" s="187">
        <f ca="1">SUMIFS(別添!I$5:I$29,別添!$B$5:$B$29,$B54)</f>
        <v>0</v>
      </c>
      <c r="I54" s="191" t="str">
        <f ca="1">IFERROR(IF(COUNTIFS(別添!$B$5:$B$29,B54,別添!$J$5:$J$29,"有")&gt;0,"有",""),"")</f>
        <v/>
      </c>
      <c r="J54" s="108">
        <f ca="1">SUMIFS(別添!K$5:K$29,別添!$B$5:$B$29,$B54)</f>
        <v>0</v>
      </c>
      <c r="K54" s="178">
        <f ca="1">SUMIFS(別添!L$5:L$29,別添!$B$5:$B$29,$B54)</f>
        <v>0</v>
      </c>
      <c r="L54" s="108">
        <f ca="1">SUMIFS(別添!M$5:M$29,別添!$B$5:$B$29,$B54)</f>
        <v>0</v>
      </c>
      <c r="M54" s="178">
        <f t="shared" ca="1" si="3"/>
        <v>0</v>
      </c>
      <c r="N54" s="143"/>
      <c r="O54" s="210" t="str">
        <f>IF(口座情報!AQ54=1,口座情報!E54,IF(口座情報!AR54=1,"ゆうちょ銀行",""))</f>
        <v/>
      </c>
      <c r="P54" s="210" t="str">
        <f>IF(口座情報!AQ54=1,口座情報!J54,IF(口座情報!AR54=1,口座情報!AA54&amp;口座情報!AB54&amp;口座情報!AC54&amp;口座情報!AD54&amp;口座情報!AE54&amp;口座情報!AF54,""))</f>
        <v/>
      </c>
      <c r="Q54" s="210" t="str">
        <f>IF(口座情報!AQ54=1,口座情報!F54&amp;口座情報!G54&amp;口座情報!H54&amp;口座情報!I54,"")</f>
        <v/>
      </c>
      <c r="R54" s="210" t="str">
        <f>IF(口座情報!AQ54=1,口座情報!K54&amp;口座情報!L54&amp;口座情報!M54,IF(口座情報!AR54=1,口座情報!X54&amp;口座情報!Y54&amp;口座情報!Z54,""))</f>
        <v/>
      </c>
      <c r="S54" s="210" t="str">
        <f>IF(口座情報!AQ54=1,口座情報!N54,"")</f>
        <v/>
      </c>
      <c r="T54" s="210" t="str">
        <f>IF(口座情報!AQ54=1,口座情報!O54&amp;口座情報!P54&amp;口座情報!Q54&amp;口座情報!R54&amp;口座情報!S54&amp;口座情報!T54&amp;口座情報!U54,IF(口座情報!AR54=1,口座情報!AG54&amp;口座情報!AH54&amp;口座情報!AI54&amp;口座情報!AJ54&amp;口座情報!AK54&amp;口座情報!AL54&amp;口座情報!AM54&amp;口座情報!AN54,""))</f>
        <v/>
      </c>
      <c r="U54" s="210" t="str">
        <f>IF(口座情報!AQ54=1,口座情報!V54,IF(口座情報!AR54=1,口座情報!AO54,""))</f>
        <v/>
      </c>
      <c r="V54" s="210" t="str">
        <f>IF(口座情報!AQ54=1,口座情報!W54,IF(口座情報!AR54=1,口座情報!AP54,""))</f>
        <v/>
      </c>
    </row>
    <row r="55" spans="1:22" ht="21" customHeight="1">
      <c r="A55" s="176">
        <f t="shared" si="0"/>
        <v>51</v>
      </c>
      <c r="B55" s="185"/>
      <c r="C55" s="177">
        <f ca="1">IFERROR(VLOOKUP($B55,別添!$B$5:$G$29,2,FALSE),"")</f>
        <v>0</v>
      </c>
      <c r="D55" s="175">
        <f ca="1">IFERROR(VLOOKUP($B55,別添!$B$5:$G$29,4,FALSE),"")</f>
        <v>0</v>
      </c>
      <c r="E55" s="175">
        <f ca="1">IFERROR(VLOOKUP($B55,別添!$B$5:$G$29,5,FALSE),"")</f>
        <v>0</v>
      </c>
      <c r="F55" s="186" t="str">
        <f ca="1">IFERROR(VLOOKUP($B55,別添!$B$5:$G$29,6,FALSE),"")</f>
        <v/>
      </c>
      <c r="G55" s="251"/>
      <c r="H55" s="187">
        <f ca="1">SUMIFS(別添!I$5:I$29,別添!$B$5:$B$29,$B55)</f>
        <v>0</v>
      </c>
      <c r="I55" s="191" t="str">
        <f ca="1">IFERROR(IF(COUNTIFS(別添!$B$5:$B$29,B55,別添!$J$5:$J$29,"有")&gt;0,"有",""),"")</f>
        <v/>
      </c>
      <c r="J55" s="108">
        <f ca="1">SUMIFS(別添!K$5:K$29,別添!$B$5:$B$29,$B55)</f>
        <v>0</v>
      </c>
      <c r="K55" s="178">
        <f ca="1">SUMIFS(別添!L$5:L$29,別添!$B$5:$B$29,$B55)</f>
        <v>0</v>
      </c>
      <c r="L55" s="108">
        <f ca="1">SUMIFS(別添!M$5:M$29,別添!$B$5:$B$29,$B55)</f>
        <v>0</v>
      </c>
      <c r="M55" s="178">
        <f t="shared" ca="1" si="3"/>
        <v>0</v>
      </c>
      <c r="N55" s="143"/>
      <c r="O55" s="210" t="str">
        <f>IF(口座情報!AQ55=1,口座情報!E55,IF(口座情報!AR55=1,"ゆうちょ銀行",""))</f>
        <v/>
      </c>
      <c r="P55" s="210" t="str">
        <f>IF(口座情報!AQ55=1,口座情報!J55,IF(口座情報!AR55=1,口座情報!AA55&amp;口座情報!AB55&amp;口座情報!AC55&amp;口座情報!AD55&amp;口座情報!AE55&amp;口座情報!AF55,""))</f>
        <v/>
      </c>
      <c r="Q55" s="210" t="str">
        <f>IF(口座情報!AQ55=1,口座情報!F55&amp;口座情報!G55&amp;口座情報!H55&amp;口座情報!I55,"")</f>
        <v/>
      </c>
      <c r="R55" s="210" t="str">
        <f>IF(口座情報!AQ55=1,口座情報!K55&amp;口座情報!L55&amp;口座情報!M55,IF(口座情報!AR55=1,口座情報!X55&amp;口座情報!Y55&amp;口座情報!Z55,""))</f>
        <v/>
      </c>
      <c r="S55" s="210" t="str">
        <f>IF(口座情報!AQ55=1,口座情報!N55,"")</f>
        <v/>
      </c>
      <c r="T55" s="210" t="str">
        <f>IF(口座情報!AQ55=1,口座情報!O55&amp;口座情報!P55&amp;口座情報!Q55&amp;口座情報!R55&amp;口座情報!S55&amp;口座情報!T55&amp;口座情報!U55,IF(口座情報!AR55=1,口座情報!AG55&amp;口座情報!AH55&amp;口座情報!AI55&amp;口座情報!AJ55&amp;口座情報!AK55&amp;口座情報!AL55&amp;口座情報!AM55&amp;口座情報!AN55,""))</f>
        <v/>
      </c>
      <c r="U55" s="210" t="str">
        <f>IF(口座情報!AQ55=1,口座情報!V55,IF(口座情報!AR55=1,口座情報!AO55,""))</f>
        <v/>
      </c>
      <c r="V55" s="210" t="str">
        <f>IF(口座情報!AQ55=1,口座情報!W55,IF(口座情報!AR55=1,口座情報!AP55,""))</f>
        <v/>
      </c>
    </row>
    <row r="56" spans="1:22" ht="21" customHeight="1">
      <c r="A56" s="176">
        <f t="shared" si="0"/>
        <v>52</v>
      </c>
      <c r="B56" s="185"/>
      <c r="C56" s="177">
        <f ca="1">IFERROR(VLOOKUP($B56,別添!$B$5:$G$29,2,FALSE),"")</f>
        <v>0</v>
      </c>
      <c r="D56" s="175">
        <f ca="1">IFERROR(VLOOKUP($B56,別添!$B$5:$G$29,4,FALSE),"")</f>
        <v>0</v>
      </c>
      <c r="E56" s="175">
        <f ca="1">IFERROR(VLOOKUP($B56,別添!$B$5:$G$29,5,FALSE),"")</f>
        <v>0</v>
      </c>
      <c r="F56" s="186" t="str">
        <f ca="1">IFERROR(VLOOKUP($B56,別添!$B$5:$G$29,6,FALSE),"")</f>
        <v/>
      </c>
      <c r="G56" s="251"/>
      <c r="H56" s="187">
        <f ca="1">SUMIFS(別添!I$5:I$29,別添!$B$5:$B$29,$B56)</f>
        <v>0</v>
      </c>
      <c r="I56" s="191" t="str">
        <f ca="1">IFERROR(IF(COUNTIFS(別添!$B$5:$B$29,B56,別添!$J$5:$J$29,"有")&gt;0,"有",""),"")</f>
        <v/>
      </c>
      <c r="J56" s="108">
        <f ca="1">SUMIFS(別添!K$5:K$29,別添!$B$5:$B$29,$B56)</f>
        <v>0</v>
      </c>
      <c r="K56" s="178">
        <f ca="1">SUMIFS(別添!L$5:L$29,別添!$B$5:$B$29,$B56)</f>
        <v>0</v>
      </c>
      <c r="L56" s="108">
        <f ca="1">SUMIFS(別添!M$5:M$29,別添!$B$5:$B$29,$B56)</f>
        <v>0</v>
      </c>
      <c r="M56" s="178">
        <f t="shared" ca="1" si="3"/>
        <v>0</v>
      </c>
      <c r="N56" s="143"/>
      <c r="O56" s="210" t="str">
        <f>IF(口座情報!AQ56=1,口座情報!E56,IF(口座情報!AR56=1,"ゆうちょ銀行",""))</f>
        <v/>
      </c>
      <c r="P56" s="210" t="str">
        <f>IF(口座情報!AQ56=1,口座情報!J56,IF(口座情報!AR56=1,口座情報!AA56&amp;口座情報!AB56&amp;口座情報!AC56&amp;口座情報!AD56&amp;口座情報!AE56&amp;口座情報!AF56,""))</f>
        <v/>
      </c>
      <c r="Q56" s="210" t="str">
        <f>IF(口座情報!AQ56=1,口座情報!F56&amp;口座情報!G56&amp;口座情報!H56&amp;口座情報!I56,"")</f>
        <v/>
      </c>
      <c r="R56" s="210" t="str">
        <f>IF(口座情報!AQ56=1,口座情報!K56&amp;口座情報!L56&amp;口座情報!M56,IF(口座情報!AR56=1,口座情報!X56&amp;口座情報!Y56&amp;口座情報!Z56,""))</f>
        <v/>
      </c>
      <c r="S56" s="210" t="str">
        <f>IF(口座情報!AQ56=1,口座情報!N56,"")</f>
        <v/>
      </c>
      <c r="T56" s="210" t="str">
        <f>IF(口座情報!AQ56=1,口座情報!O56&amp;口座情報!P56&amp;口座情報!Q56&amp;口座情報!R56&amp;口座情報!S56&amp;口座情報!T56&amp;口座情報!U56,IF(口座情報!AR56=1,口座情報!AG56&amp;口座情報!AH56&amp;口座情報!AI56&amp;口座情報!AJ56&amp;口座情報!AK56&amp;口座情報!AL56&amp;口座情報!AM56&amp;口座情報!AN56,""))</f>
        <v/>
      </c>
      <c r="U56" s="210" t="str">
        <f>IF(口座情報!AQ56=1,口座情報!V56,IF(口座情報!AR56=1,口座情報!AO56,""))</f>
        <v/>
      </c>
      <c r="V56" s="210" t="str">
        <f>IF(口座情報!AQ56=1,口座情報!W56,IF(口座情報!AR56=1,口座情報!AP56,""))</f>
        <v/>
      </c>
    </row>
    <row r="57" spans="1:22" ht="21" customHeight="1">
      <c r="A57" s="176">
        <f t="shared" si="0"/>
        <v>53</v>
      </c>
      <c r="B57" s="185"/>
      <c r="C57" s="177">
        <f ca="1">IFERROR(VLOOKUP($B57,別添!$B$5:$G$29,2,FALSE),"")</f>
        <v>0</v>
      </c>
      <c r="D57" s="175">
        <f ca="1">IFERROR(VLOOKUP($B57,別添!$B$5:$G$29,4,FALSE),"")</f>
        <v>0</v>
      </c>
      <c r="E57" s="175">
        <f ca="1">IFERROR(VLOOKUP($B57,別添!$B$5:$G$29,5,FALSE),"")</f>
        <v>0</v>
      </c>
      <c r="F57" s="186" t="str">
        <f ca="1">IFERROR(VLOOKUP($B57,別添!$B$5:$G$29,6,FALSE),"")</f>
        <v/>
      </c>
      <c r="G57" s="251"/>
      <c r="H57" s="187">
        <f ca="1">SUMIFS(別添!I$5:I$29,別添!$B$5:$B$29,$B57)</f>
        <v>0</v>
      </c>
      <c r="I57" s="191" t="str">
        <f ca="1">IFERROR(IF(COUNTIFS(別添!$B$5:$B$29,B57,別添!$J$5:$J$29,"有")&gt;0,"有",""),"")</f>
        <v/>
      </c>
      <c r="J57" s="108">
        <f ca="1">SUMIFS(別添!K$5:K$29,別添!$B$5:$B$29,$B57)</f>
        <v>0</v>
      </c>
      <c r="K57" s="178">
        <f ca="1">SUMIFS(別添!L$5:L$29,別添!$B$5:$B$29,$B57)</f>
        <v>0</v>
      </c>
      <c r="L57" s="108">
        <f ca="1">SUMIFS(別添!M$5:M$29,別添!$B$5:$B$29,$B57)</f>
        <v>0</v>
      </c>
      <c r="M57" s="178">
        <f t="shared" ca="1" si="3"/>
        <v>0</v>
      </c>
      <c r="N57" s="143"/>
      <c r="O57" s="210" t="str">
        <f>IF(口座情報!AQ57=1,口座情報!E57,IF(口座情報!AR57=1,"ゆうちょ銀行",""))</f>
        <v/>
      </c>
      <c r="P57" s="210" t="str">
        <f>IF(口座情報!AQ57=1,口座情報!J57,IF(口座情報!AR57=1,口座情報!AA57&amp;口座情報!AB57&amp;口座情報!AC57&amp;口座情報!AD57&amp;口座情報!AE57&amp;口座情報!AF57,""))</f>
        <v/>
      </c>
      <c r="Q57" s="210" t="str">
        <f>IF(口座情報!AQ57=1,口座情報!F57&amp;口座情報!G57&amp;口座情報!H57&amp;口座情報!I57,"")</f>
        <v/>
      </c>
      <c r="R57" s="210" t="str">
        <f>IF(口座情報!AQ57=1,口座情報!K57&amp;口座情報!L57&amp;口座情報!M57,IF(口座情報!AR57=1,口座情報!X57&amp;口座情報!Y57&amp;口座情報!Z57,""))</f>
        <v/>
      </c>
      <c r="S57" s="210" t="str">
        <f>IF(口座情報!AQ57=1,口座情報!N57,"")</f>
        <v/>
      </c>
      <c r="T57" s="210" t="str">
        <f>IF(口座情報!AQ57=1,口座情報!O57&amp;口座情報!P57&amp;口座情報!Q57&amp;口座情報!R57&amp;口座情報!S57&amp;口座情報!T57&amp;口座情報!U57,IF(口座情報!AR57=1,口座情報!AG57&amp;口座情報!AH57&amp;口座情報!AI57&amp;口座情報!AJ57&amp;口座情報!AK57&amp;口座情報!AL57&amp;口座情報!AM57&amp;口座情報!AN57,""))</f>
        <v/>
      </c>
      <c r="U57" s="210" t="str">
        <f>IF(口座情報!AQ57=1,口座情報!V57,IF(口座情報!AR57=1,口座情報!AO57,""))</f>
        <v/>
      </c>
      <c r="V57" s="210" t="str">
        <f>IF(口座情報!AQ57=1,口座情報!W57,IF(口座情報!AR57=1,口座情報!AP57,""))</f>
        <v/>
      </c>
    </row>
    <row r="58" spans="1:22" ht="21" customHeight="1">
      <c r="A58" s="176">
        <f t="shared" si="0"/>
        <v>54</v>
      </c>
      <c r="B58" s="185"/>
      <c r="C58" s="177">
        <f ca="1">IFERROR(VLOOKUP($B58,別添!$B$5:$G$29,2,FALSE),"")</f>
        <v>0</v>
      </c>
      <c r="D58" s="175">
        <f ca="1">IFERROR(VLOOKUP($B58,別添!$B$5:$G$29,4,FALSE),"")</f>
        <v>0</v>
      </c>
      <c r="E58" s="175">
        <f ca="1">IFERROR(VLOOKUP($B58,別添!$B$5:$G$29,5,FALSE),"")</f>
        <v>0</v>
      </c>
      <c r="F58" s="186" t="str">
        <f ca="1">IFERROR(VLOOKUP($B58,別添!$B$5:$G$29,6,FALSE),"")</f>
        <v/>
      </c>
      <c r="G58" s="251"/>
      <c r="H58" s="187">
        <f ca="1">SUMIFS(別添!I$5:I$29,別添!$B$5:$B$29,$B58)</f>
        <v>0</v>
      </c>
      <c r="I58" s="191" t="str">
        <f ca="1">IFERROR(IF(COUNTIFS(別添!$B$5:$B$29,B58,別添!$J$5:$J$29,"有")&gt;0,"有",""),"")</f>
        <v/>
      </c>
      <c r="J58" s="108">
        <f ca="1">SUMIFS(別添!K$5:K$29,別添!$B$5:$B$29,$B58)</f>
        <v>0</v>
      </c>
      <c r="K58" s="178">
        <f ca="1">SUMIFS(別添!L$5:L$29,別添!$B$5:$B$29,$B58)</f>
        <v>0</v>
      </c>
      <c r="L58" s="108">
        <f ca="1">SUMIFS(別添!M$5:M$29,別添!$B$5:$B$29,$B58)</f>
        <v>0</v>
      </c>
      <c r="M58" s="178">
        <f t="shared" ca="1" si="3"/>
        <v>0</v>
      </c>
      <c r="N58" s="143"/>
      <c r="O58" s="210" t="str">
        <f>IF(口座情報!AQ58=1,口座情報!E58,IF(口座情報!AR58=1,"ゆうちょ銀行",""))</f>
        <v/>
      </c>
      <c r="P58" s="210" t="str">
        <f>IF(口座情報!AQ58=1,口座情報!J58,IF(口座情報!AR58=1,口座情報!AA58&amp;口座情報!AB58&amp;口座情報!AC58&amp;口座情報!AD58&amp;口座情報!AE58&amp;口座情報!AF58,""))</f>
        <v/>
      </c>
      <c r="Q58" s="210" t="str">
        <f>IF(口座情報!AQ58=1,口座情報!F58&amp;口座情報!G58&amp;口座情報!H58&amp;口座情報!I58,"")</f>
        <v/>
      </c>
      <c r="R58" s="210" t="str">
        <f>IF(口座情報!AQ58=1,口座情報!K58&amp;口座情報!L58&amp;口座情報!M58,IF(口座情報!AR58=1,口座情報!X58&amp;口座情報!Y58&amp;口座情報!Z58,""))</f>
        <v/>
      </c>
      <c r="S58" s="210" t="str">
        <f>IF(口座情報!AQ58=1,口座情報!N58,"")</f>
        <v/>
      </c>
      <c r="T58" s="210" t="str">
        <f>IF(口座情報!AQ58=1,口座情報!O58&amp;口座情報!P58&amp;口座情報!Q58&amp;口座情報!R58&amp;口座情報!S58&amp;口座情報!T58&amp;口座情報!U58,IF(口座情報!AR58=1,口座情報!AG58&amp;口座情報!AH58&amp;口座情報!AI58&amp;口座情報!AJ58&amp;口座情報!AK58&amp;口座情報!AL58&amp;口座情報!AM58&amp;口座情報!AN58,""))</f>
        <v/>
      </c>
      <c r="U58" s="210" t="str">
        <f>IF(口座情報!AQ58=1,口座情報!V58,IF(口座情報!AR58=1,口座情報!AO58,""))</f>
        <v/>
      </c>
      <c r="V58" s="210" t="str">
        <f>IF(口座情報!AQ58=1,口座情報!W58,IF(口座情報!AR58=1,口座情報!AP58,""))</f>
        <v/>
      </c>
    </row>
    <row r="59" spans="1:22" ht="21" customHeight="1">
      <c r="A59" s="176">
        <f t="shared" si="0"/>
        <v>55</v>
      </c>
      <c r="B59" s="185"/>
      <c r="C59" s="177">
        <f ca="1">IFERROR(VLOOKUP($B59,別添!$B$5:$G$29,2,FALSE),"")</f>
        <v>0</v>
      </c>
      <c r="D59" s="175">
        <f ca="1">IFERROR(VLOOKUP($B59,別添!$B$5:$G$29,4,FALSE),"")</f>
        <v>0</v>
      </c>
      <c r="E59" s="175">
        <f ca="1">IFERROR(VLOOKUP($B59,別添!$B$5:$G$29,5,FALSE),"")</f>
        <v>0</v>
      </c>
      <c r="F59" s="186" t="str">
        <f ca="1">IFERROR(VLOOKUP($B59,別添!$B$5:$G$29,6,FALSE),"")</f>
        <v/>
      </c>
      <c r="G59" s="251"/>
      <c r="H59" s="187">
        <f ca="1">SUMIFS(別添!I$5:I$29,別添!$B$5:$B$29,$B59)</f>
        <v>0</v>
      </c>
      <c r="I59" s="191" t="str">
        <f ca="1">IFERROR(IF(COUNTIFS(別添!$B$5:$B$29,B59,別添!$J$5:$J$29,"有")&gt;0,"有",""),"")</f>
        <v/>
      </c>
      <c r="J59" s="108">
        <f ca="1">SUMIFS(別添!K$5:K$29,別添!$B$5:$B$29,$B59)</f>
        <v>0</v>
      </c>
      <c r="K59" s="178">
        <f ca="1">SUMIFS(別添!L$5:L$29,別添!$B$5:$B$29,$B59)</f>
        <v>0</v>
      </c>
      <c r="L59" s="108">
        <f ca="1">SUMIFS(別添!M$5:M$29,別添!$B$5:$B$29,$B59)</f>
        <v>0</v>
      </c>
      <c r="M59" s="178">
        <f t="shared" ca="1" si="3"/>
        <v>0</v>
      </c>
      <c r="N59" s="143"/>
      <c r="O59" s="210" t="str">
        <f>IF(口座情報!AQ59=1,口座情報!E59,IF(口座情報!AR59=1,"ゆうちょ銀行",""))</f>
        <v/>
      </c>
      <c r="P59" s="210" t="str">
        <f>IF(口座情報!AQ59=1,口座情報!J59,IF(口座情報!AR59=1,口座情報!AA59&amp;口座情報!AB59&amp;口座情報!AC59&amp;口座情報!AD59&amp;口座情報!AE59&amp;口座情報!AF59,""))</f>
        <v/>
      </c>
      <c r="Q59" s="210" t="str">
        <f>IF(口座情報!AQ59=1,口座情報!F59&amp;口座情報!G59&amp;口座情報!H59&amp;口座情報!I59,"")</f>
        <v/>
      </c>
      <c r="R59" s="210" t="str">
        <f>IF(口座情報!AQ59=1,口座情報!K59&amp;口座情報!L59&amp;口座情報!M59,IF(口座情報!AR59=1,口座情報!X59&amp;口座情報!Y59&amp;口座情報!Z59,""))</f>
        <v/>
      </c>
      <c r="S59" s="210" t="str">
        <f>IF(口座情報!AQ59=1,口座情報!N59,"")</f>
        <v/>
      </c>
      <c r="T59" s="210" t="str">
        <f>IF(口座情報!AQ59=1,口座情報!O59&amp;口座情報!P59&amp;口座情報!Q59&amp;口座情報!R59&amp;口座情報!S59&amp;口座情報!T59&amp;口座情報!U59,IF(口座情報!AR59=1,口座情報!AG59&amp;口座情報!AH59&amp;口座情報!AI59&amp;口座情報!AJ59&amp;口座情報!AK59&amp;口座情報!AL59&amp;口座情報!AM59&amp;口座情報!AN59,""))</f>
        <v/>
      </c>
      <c r="U59" s="210" t="str">
        <f>IF(口座情報!AQ59=1,口座情報!V59,IF(口座情報!AR59=1,口座情報!AO59,""))</f>
        <v/>
      </c>
      <c r="V59" s="210" t="str">
        <f>IF(口座情報!AQ59=1,口座情報!W59,IF(口座情報!AR59=1,口座情報!AP59,""))</f>
        <v/>
      </c>
    </row>
    <row r="60" spans="1:22" ht="21" customHeight="1">
      <c r="A60" s="176">
        <f t="shared" si="0"/>
        <v>56</v>
      </c>
      <c r="B60" s="185"/>
      <c r="C60" s="177">
        <f ca="1">IFERROR(VLOOKUP($B60,別添!$B$5:$G$29,2,FALSE),"")</f>
        <v>0</v>
      </c>
      <c r="D60" s="175">
        <f ca="1">IFERROR(VLOOKUP($B60,別添!$B$5:$G$29,4,FALSE),"")</f>
        <v>0</v>
      </c>
      <c r="E60" s="175">
        <f ca="1">IFERROR(VLOOKUP($B60,別添!$B$5:$G$29,5,FALSE),"")</f>
        <v>0</v>
      </c>
      <c r="F60" s="186" t="str">
        <f ca="1">IFERROR(VLOOKUP($B60,別添!$B$5:$G$29,6,FALSE),"")</f>
        <v/>
      </c>
      <c r="G60" s="251"/>
      <c r="H60" s="187">
        <f ca="1">SUMIFS(別添!I$5:I$29,別添!$B$5:$B$29,$B60)</f>
        <v>0</v>
      </c>
      <c r="I60" s="191" t="str">
        <f ca="1">IFERROR(IF(COUNTIFS(別添!$B$5:$B$29,B60,別添!$J$5:$J$29,"有")&gt;0,"有",""),"")</f>
        <v/>
      </c>
      <c r="J60" s="108">
        <f ca="1">SUMIFS(別添!K$5:K$29,別添!$B$5:$B$29,$B60)</f>
        <v>0</v>
      </c>
      <c r="K60" s="178">
        <f ca="1">SUMIFS(別添!L$5:L$29,別添!$B$5:$B$29,$B60)</f>
        <v>0</v>
      </c>
      <c r="L60" s="108">
        <f ca="1">SUMIFS(別添!M$5:M$29,別添!$B$5:$B$29,$B60)</f>
        <v>0</v>
      </c>
      <c r="M60" s="178">
        <f t="shared" ca="1" si="3"/>
        <v>0</v>
      </c>
      <c r="N60" s="143"/>
      <c r="O60" s="210" t="str">
        <f>IF(口座情報!AQ60=1,口座情報!E60,IF(口座情報!AR60=1,"ゆうちょ銀行",""))</f>
        <v/>
      </c>
      <c r="P60" s="210" t="str">
        <f>IF(口座情報!AQ60=1,口座情報!J60,IF(口座情報!AR60=1,口座情報!AA60&amp;口座情報!AB60&amp;口座情報!AC60&amp;口座情報!AD60&amp;口座情報!AE60&amp;口座情報!AF60,""))</f>
        <v/>
      </c>
      <c r="Q60" s="210" t="str">
        <f>IF(口座情報!AQ60=1,口座情報!F60&amp;口座情報!G60&amp;口座情報!H60&amp;口座情報!I60,"")</f>
        <v/>
      </c>
      <c r="R60" s="210" t="str">
        <f>IF(口座情報!AQ60=1,口座情報!K60&amp;口座情報!L60&amp;口座情報!M60,IF(口座情報!AR60=1,口座情報!X60&amp;口座情報!Y60&amp;口座情報!Z60,""))</f>
        <v/>
      </c>
      <c r="S60" s="210" t="str">
        <f>IF(口座情報!AQ60=1,口座情報!N60,"")</f>
        <v/>
      </c>
      <c r="T60" s="210" t="str">
        <f>IF(口座情報!AQ60=1,口座情報!O60&amp;口座情報!P60&amp;口座情報!Q60&amp;口座情報!R60&amp;口座情報!S60&amp;口座情報!T60&amp;口座情報!U60,IF(口座情報!AR60=1,口座情報!AG60&amp;口座情報!AH60&amp;口座情報!AI60&amp;口座情報!AJ60&amp;口座情報!AK60&amp;口座情報!AL60&amp;口座情報!AM60&amp;口座情報!AN60,""))</f>
        <v/>
      </c>
      <c r="U60" s="210" t="str">
        <f>IF(口座情報!AQ60=1,口座情報!V60,IF(口座情報!AR60=1,口座情報!AO60,""))</f>
        <v/>
      </c>
      <c r="V60" s="210" t="str">
        <f>IF(口座情報!AQ60=1,口座情報!W60,IF(口座情報!AR60=1,口座情報!AP60,""))</f>
        <v/>
      </c>
    </row>
    <row r="61" spans="1:22" ht="21" customHeight="1">
      <c r="A61" s="176">
        <f t="shared" si="0"/>
        <v>57</v>
      </c>
      <c r="B61" s="185"/>
      <c r="C61" s="177">
        <f ca="1">IFERROR(VLOOKUP($B61,別添!$B$5:$G$29,2,FALSE),"")</f>
        <v>0</v>
      </c>
      <c r="D61" s="175">
        <f ca="1">IFERROR(VLOOKUP($B61,別添!$B$5:$G$29,4,FALSE),"")</f>
        <v>0</v>
      </c>
      <c r="E61" s="175">
        <f ca="1">IFERROR(VLOOKUP($B61,別添!$B$5:$G$29,5,FALSE),"")</f>
        <v>0</v>
      </c>
      <c r="F61" s="186" t="str">
        <f ca="1">IFERROR(VLOOKUP($B61,別添!$B$5:$G$29,6,FALSE),"")</f>
        <v/>
      </c>
      <c r="G61" s="251"/>
      <c r="H61" s="187">
        <f ca="1">SUMIFS(別添!I$5:I$29,別添!$B$5:$B$29,$B61)</f>
        <v>0</v>
      </c>
      <c r="I61" s="191" t="str">
        <f ca="1">IFERROR(IF(COUNTIFS(別添!$B$5:$B$29,B61,別添!$J$5:$J$29,"有")&gt;0,"有",""),"")</f>
        <v/>
      </c>
      <c r="J61" s="108">
        <f ca="1">SUMIFS(別添!K$5:K$29,別添!$B$5:$B$29,$B61)</f>
        <v>0</v>
      </c>
      <c r="K61" s="178">
        <f ca="1">SUMIFS(別添!L$5:L$29,別添!$B$5:$B$29,$B61)</f>
        <v>0</v>
      </c>
      <c r="L61" s="108">
        <f ca="1">SUMIFS(別添!M$5:M$29,別添!$B$5:$B$29,$B61)</f>
        <v>0</v>
      </c>
      <c r="M61" s="178">
        <f t="shared" ca="1" si="3"/>
        <v>0</v>
      </c>
      <c r="N61" s="143"/>
      <c r="O61" s="210" t="str">
        <f>IF(口座情報!AQ61=1,口座情報!E61,IF(口座情報!AR61=1,"ゆうちょ銀行",""))</f>
        <v/>
      </c>
      <c r="P61" s="210" t="str">
        <f>IF(口座情報!AQ61=1,口座情報!J61,IF(口座情報!AR61=1,口座情報!AA61&amp;口座情報!AB61&amp;口座情報!AC61&amp;口座情報!AD61&amp;口座情報!AE61&amp;口座情報!AF61,""))</f>
        <v/>
      </c>
      <c r="Q61" s="210" t="str">
        <f>IF(口座情報!AQ61=1,口座情報!F61&amp;口座情報!G61&amp;口座情報!H61&amp;口座情報!I61,"")</f>
        <v/>
      </c>
      <c r="R61" s="210" t="str">
        <f>IF(口座情報!AQ61=1,口座情報!K61&amp;口座情報!L61&amp;口座情報!M61,IF(口座情報!AR61=1,口座情報!X61&amp;口座情報!Y61&amp;口座情報!Z61,""))</f>
        <v/>
      </c>
      <c r="S61" s="210" t="str">
        <f>IF(口座情報!AQ61=1,口座情報!N61,"")</f>
        <v/>
      </c>
      <c r="T61" s="210" t="str">
        <f>IF(口座情報!AQ61=1,口座情報!O61&amp;口座情報!P61&amp;口座情報!Q61&amp;口座情報!R61&amp;口座情報!S61&amp;口座情報!T61&amp;口座情報!U61,IF(口座情報!AR61=1,口座情報!AG61&amp;口座情報!AH61&amp;口座情報!AI61&amp;口座情報!AJ61&amp;口座情報!AK61&amp;口座情報!AL61&amp;口座情報!AM61&amp;口座情報!AN61,""))</f>
        <v/>
      </c>
      <c r="U61" s="210" t="str">
        <f>IF(口座情報!AQ61=1,口座情報!V61,IF(口座情報!AR61=1,口座情報!AO61,""))</f>
        <v/>
      </c>
      <c r="V61" s="210" t="str">
        <f>IF(口座情報!AQ61=1,口座情報!W61,IF(口座情報!AR61=1,口座情報!AP61,""))</f>
        <v/>
      </c>
    </row>
    <row r="62" spans="1:22" ht="21" customHeight="1">
      <c r="A62" s="176">
        <f t="shared" si="0"/>
        <v>58</v>
      </c>
      <c r="B62" s="185"/>
      <c r="C62" s="177">
        <f ca="1">IFERROR(VLOOKUP($B62,別添!$B$5:$G$29,2,FALSE),"")</f>
        <v>0</v>
      </c>
      <c r="D62" s="175">
        <f ca="1">IFERROR(VLOOKUP($B62,別添!$B$5:$G$29,4,FALSE),"")</f>
        <v>0</v>
      </c>
      <c r="E62" s="175">
        <f ca="1">IFERROR(VLOOKUP($B62,別添!$B$5:$G$29,5,FALSE),"")</f>
        <v>0</v>
      </c>
      <c r="F62" s="186" t="str">
        <f ca="1">IFERROR(VLOOKUP($B62,別添!$B$5:$G$29,6,FALSE),"")</f>
        <v/>
      </c>
      <c r="G62" s="251"/>
      <c r="H62" s="187">
        <f ca="1">SUMIFS(別添!I$5:I$29,別添!$B$5:$B$29,$B62)</f>
        <v>0</v>
      </c>
      <c r="I62" s="191" t="str">
        <f ca="1">IFERROR(IF(COUNTIFS(別添!$B$5:$B$29,B62,別添!$J$5:$J$29,"有")&gt;0,"有",""),"")</f>
        <v/>
      </c>
      <c r="J62" s="108">
        <f ca="1">SUMIFS(別添!K$5:K$29,別添!$B$5:$B$29,$B62)</f>
        <v>0</v>
      </c>
      <c r="K62" s="178">
        <f ca="1">SUMIFS(別添!L$5:L$29,別添!$B$5:$B$29,$B62)</f>
        <v>0</v>
      </c>
      <c r="L62" s="108">
        <f ca="1">SUMIFS(別添!M$5:M$29,別添!$B$5:$B$29,$B62)</f>
        <v>0</v>
      </c>
      <c r="M62" s="178">
        <f t="shared" ca="1" si="3"/>
        <v>0</v>
      </c>
      <c r="N62" s="143"/>
      <c r="O62" s="210" t="str">
        <f>IF(口座情報!AQ62=1,口座情報!E62,IF(口座情報!AR62=1,"ゆうちょ銀行",""))</f>
        <v/>
      </c>
      <c r="P62" s="210" t="str">
        <f>IF(口座情報!AQ62=1,口座情報!J62,IF(口座情報!AR62=1,口座情報!AA62&amp;口座情報!AB62&amp;口座情報!AC62&amp;口座情報!AD62&amp;口座情報!AE62&amp;口座情報!AF62,""))</f>
        <v/>
      </c>
      <c r="Q62" s="210" t="str">
        <f>IF(口座情報!AQ62=1,口座情報!F62&amp;口座情報!G62&amp;口座情報!H62&amp;口座情報!I62,"")</f>
        <v/>
      </c>
      <c r="R62" s="210" t="str">
        <f>IF(口座情報!AQ62=1,口座情報!K62&amp;口座情報!L62&amp;口座情報!M62,IF(口座情報!AR62=1,口座情報!X62&amp;口座情報!Y62&amp;口座情報!Z62,""))</f>
        <v/>
      </c>
      <c r="S62" s="210" t="str">
        <f>IF(口座情報!AQ62=1,口座情報!N62,"")</f>
        <v/>
      </c>
      <c r="T62" s="210" t="str">
        <f>IF(口座情報!AQ62=1,口座情報!O62&amp;口座情報!P62&amp;口座情報!Q62&amp;口座情報!R62&amp;口座情報!S62&amp;口座情報!T62&amp;口座情報!U62,IF(口座情報!AR62=1,口座情報!AG62&amp;口座情報!AH62&amp;口座情報!AI62&amp;口座情報!AJ62&amp;口座情報!AK62&amp;口座情報!AL62&amp;口座情報!AM62&amp;口座情報!AN62,""))</f>
        <v/>
      </c>
      <c r="U62" s="210" t="str">
        <f>IF(口座情報!AQ62=1,口座情報!V62,IF(口座情報!AR62=1,口座情報!AO62,""))</f>
        <v/>
      </c>
      <c r="V62" s="210" t="str">
        <f>IF(口座情報!AQ62=1,口座情報!W62,IF(口座情報!AR62=1,口座情報!AP62,""))</f>
        <v/>
      </c>
    </row>
    <row r="63" spans="1:22" ht="21" customHeight="1">
      <c r="A63" s="176">
        <f t="shared" si="0"/>
        <v>59</v>
      </c>
      <c r="B63" s="185"/>
      <c r="C63" s="177">
        <f ca="1">IFERROR(VLOOKUP($B63,別添!$B$5:$G$29,2,FALSE),"")</f>
        <v>0</v>
      </c>
      <c r="D63" s="175">
        <f ca="1">IFERROR(VLOOKUP($B63,別添!$B$5:$G$29,4,FALSE),"")</f>
        <v>0</v>
      </c>
      <c r="E63" s="175">
        <f ca="1">IFERROR(VLOOKUP($B63,別添!$B$5:$G$29,5,FALSE),"")</f>
        <v>0</v>
      </c>
      <c r="F63" s="186" t="str">
        <f ca="1">IFERROR(VLOOKUP($B63,別添!$B$5:$G$29,6,FALSE),"")</f>
        <v/>
      </c>
      <c r="G63" s="251"/>
      <c r="H63" s="187">
        <f ca="1">SUMIFS(別添!I$5:I$29,別添!$B$5:$B$29,$B63)</f>
        <v>0</v>
      </c>
      <c r="I63" s="191" t="str">
        <f ca="1">IFERROR(IF(COUNTIFS(別添!$B$5:$B$29,B63,別添!$J$5:$J$29,"有")&gt;0,"有",""),"")</f>
        <v/>
      </c>
      <c r="J63" s="108">
        <f ca="1">SUMIFS(別添!K$5:K$29,別添!$B$5:$B$29,$B63)</f>
        <v>0</v>
      </c>
      <c r="K63" s="178">
        <f ca="1">SUMIFS(別添!L$5:L$29,別添!$B$5:$B$29,$B63)</f>
        <v>0</v>
      </c>
      <c r="L63" s="108">
        <f ca="1">SUMIFS(別添!M$5:M$29,別添!$B$5:$B$29,$B63)</f>
        <v>0</v>
      </c>
      <c r="M63" s="178">
        <f t="shared" ca="1" si="3"/>
        <v>0</v>
      </c>
      <c r="N63" s="143"/>
      <c r="O63" s="210" t="str">
        <f>IF(口座情報!AQ63=1,口座情報!E63,IF(口座情報!AR63=1,"ゆうちょ銀行",""))</f>
        <v/>
      </c>
      <c r="P63" s="210" t="str">
        <f>IF(口座情報!AQ63=1,口座情報!J63,IF(口座情報!AR63=1,口座情報!AA63&amp;口座情報!AB63&amp;口座情報!AC63&amp;口座情報!AD63&amp;口座情報!AE63&amp;口座情報!AF63,""))</f>
        <v/>
      </c>
      <c r="Q63" s="210" t="str">
        <f>IF(口座情報!AQ63=1,口座情報!F63&amp;口座情報!G63&amp;口座情報!H63&amp;口座情報!I63,"")</f>
        <v/>
      </c>
      <c r="R63" s="210" t="str">
        <f>IF(口座情報!AQ63=1,口座情報!K63&amp;口座情報!L63&amp;口座情報!M63,IF(口座情報!AR63=1,口座情報!X63&amp;口座情報!Y63&amp;口座情報!Z63,""))</f>
        <v/>
      </c>
      <c r="S63" s="210" t="str">
        <f>IF(口座情報!AQ63=1,口座情報!N63,"")</f>
        <v/>
      </c>
      <c r="T63" s="210" t="str">
        <f>IF(口座情報!AQ63=1,口座情報!O63&amp;口座情報!P63&amp;口座情報!Q63&amp;口座情報!R63&amp;口座情報!S63&amp;口座情報!T63&amp;口座情報!U63,IF(口座情報!AR63=1,口座情報!AG63&amp;口座情報!AH63&amp;口座情報!AI63&amp;口座情報!AJ63&amp;口座情報!AK63&amp;口座情報!AL63&amp;口座情報!AM63&amp;口座情報!AN63,""))</f>
        <v/>
      </c>
      <c r="U63" s="210" t="str">
        <f>IF(口座情報!AQ63=1,口座情報!V63,IF(口座情報!AR63=1,口座情報!AO63,""))</f>
        <v/>
      </c>
      <c r="V63" s="210" t="str">
        <f>IF(口座情報!AQ63=1,口座情報!W63,IF(口座情報!AR63=1,口座情報!AP63,""))</f>
        <v/>
      </c>
    </row>
    <row r="64" spans="1:22" ht="21" customHeight="1">
      <c r="A64" s="176">
        <f t="shared" si="0"/>
        <v>60</v>
      </c>
      <c r="B64" s="185"/>
      <c r="C64" s="177">
        <f ca="1">IFERROR(VLOOKUP($B64,別添!$B$5:$G$29,2,FALSE),"")</f>
        <v>0</v>
      </c>
      <c r="D64" s="175">
        <f ca="1">IFERROR(VLOOKUP($B64,別添!$B$5:$G$29,4,FALSE),"")</f>
        <v>0</v>
      </c>
      <c r="E64" s="175">
        <f ca="1">IFERROR(VLOOKUP($B64,別添!$B$5:$G$29,5,FALSE),"")</f>
        <v>0</v>
      </c>
      <c r="F64" s="186" t="str">
        <f ca="1">IFERROR(VLOOKUP($B64,別添!$B$5:$G$29,6,FALSE),"")</f>
        <v/>
      </c>
      <c r="G64" s="251"/>
      <c r="H64" s="187">
        <f ca="1">SUMIFS(別添!I$5:I$29,別添!$B$5:$B$29,$B64)</f>
        <v>0</v>
      </c>
      <c r="I64" s="191" t="str">
        <f ca="1">IFERROR(IF(COUNTIFS(別添!$B$5:$B$29,B64,別添!$J$5:$J$29,"有")&gt;0,"有",""),"")</f>
        <v/>
      </c>
      <c r="J64" s="108">
        <f ca="1">SUMIFS(別添!K$5:K$29,別添!$B$5:$B$29,$B64)</f>
        <v>0</v>
      </c>
      <c r="K64" s="178">
        <f ca="1">SUMIFS(別添!L$5:L$29,別添!$B$5:$B$29,$B64)</f>
        <v>0</v>
      </c>
      <c r="L64" s="108">
        <f ca="1">SUMIFS(別添!M$5:M$29,別添!$B$5:$B$29,$B64)</f>
        <v>0</v>
      </c>
      <c r="M64" s="178">
        <f t="shared" ca="1" si="3"/>
        <v>0</v>
      </c>
      <c r="N64" s="143"/>
      <c r="O64" s="210" t="str">
        <f>IF(口座情報!AQ64=1,口座情報!E64,IF(口座情報!AR64=1,"ゆうちょ銀行",""))</f>
        <v/>
      </c>
      <c r="P64" s="210" t="str">
        <f>IF(口座情報!AQ64=1,口座情報!J64,IF(口座情報!AR64=1,口座情報!AA64&amp;口座情報!AB64&amp;口座情報!AC64&amp;口座情報!AD64&amp;口座情報!AE64&amp;口座情報!AF64,""))</f>
        <v/>
      </c>
      <c r="Q64" s="210" t="str">
        <f>IF(口座情報!AQ64=1,口座情報!F64&amp;口座情報!G64&amp;口座情報!H64&amp;口座情報!I64,"")</f>
        <v/>
      </c>
      <c r="R64" s="210" t="str">
        <f>IF(口座情報!AQ64=1,口座情報!K64&amp;口座情報!L64&amp;口座情報!M64,IF(口座情報!AR64=1,口座情報!X64&amp;口座情報!Y64&amp;口座情報!Z64,""))</f>
        <v/>
      </c>
      <c r="S64" s="210" t="str">
        <f>IF(口座情報!AQ64=1,口座情報!N64,"")</f>
        <v/>
      </c>
      <c r="T64" s="210" t="str">
        <f>IF(口座情報!AQ64=1,口座情報!O64&amp;口座情報!P64&amp;口座情報!Q64&amp;口座情報!R64&amp;口座情報!S64&amp;口座情報!T64&amp;口座情報!U64,IF(口座情報!AR64=1,口座情報!AG64&amp;口座情報!AH64&amp;口座情報!AI64&amp;口座情報!AJ64&amp;口座情報!AK64&amp;口座情報!AL64&amp;口座情報!AM64&amp;口座情報!AN64,""))</f>
        <v/>
      </c>
      <c r="U64" s="210" t="str">
        <f>IF(口座情報!AQ64=1,口座情報!V64,IF(口座情報!AR64=1,口座情報!AO64,""))</f>
        <v/>
      </c>
      <c r="V64" s="210" t="str">
        <f>IF(口座情報!AQ64=1,口座情報!W64,IF(口座情報!AR64=1,口座情報!AP64,""))</f>
        <v/>
      </c>
    </row>
    <row r="65" spans="1:22" ht="21" customHeight="1">
      <c r="A65" s="176">
        <f t="shared" si="0"/>
        <v>61</v>
      </c>
      <c r="B65" s="185"/>
      <c r="C65" s="177">
        <f ca="1">IFERROR(VLOOKUP($B65,別添!$B$5:$G$29,2,FALSE),"")</f>
        <v>0</v>
      </c>
      <c r="D65" s="175">
        <f ca="1">IFERROR(VLOOKUP($B65,別添!$B$5:$G$29,4,FALSE),"")</f>
        <v>0</v>
      </c>
      <c r="E65" s="175">
        <f ca="1">IFERROR(VLOOKUP($B65,別添!$B$5:$G$29,5,FALSE),"")</f>
        <v>0</v>
      </c>
      <c r="F65" s="186" t="str">
        <f ca="1">IFERROR(VLOOKUP($B65,別添!$B$5:$G$29,6,FALSE),"")</f>
        <v/>
      </c>
      <c r="G65" s="251"/>
      <c r="H65" s="187">
        <f ca="1">SUMIFS(別添!I$5:I$29,別添!$B$5:$B$29,$B65)</f>
        <v>0</v>
      </c>
      <c r="I65" s="191" t="str">
        <f ca="1">IFERROR(IF(COUNTIFS(別添!$B$5:$B$29,B65,別添!$J$5:$J$29,"有")&gt;0,"有",""),"")</f>
        <v/>
      </c>
      <c r="J65" s="108">
        <f ca="1">SUMIFS(別添!K$5:K$29,別添!$B$5:$B$29,$B65)</f>
        <v>0</v>
      </c>
      <c r="K65" s="178">
        <f ca="1">SUMIFS(別添!L$5:L$29,別添!$B$5:$B$29,$B65)</f>
        <v>0</v>
      </c>
      <c r="L65" s="108">
        <f ca="1">SUMIFS(別添!M$5:M$29,別添!$B$5:$B$29,$B65)</f>
        <v>0</v>
      </c>
      <c r="M65" s="178">
        <f t="shared" ca="1" si="3"/>
        <v>0</v>
      </c>
      <c r="N65" s="143"/>
      <c r="O65" s="210" t="str">
        <f>IF(口座情報!AQ65=1,口座情報!E65,IF(口座情報!AR65=1,"ゆうちょ銀行",""))</f>
        <v/>
      </c>
      <c r="P65" s="210" t="str">
        <f>IF(口座情報!AQ65=1,口座情報!J65,IF(口座情報!AR65=1,口座情報!AA65&amp;口座情報!AB65&amp;口座情報!AC65&amp;口座情報!AD65&amp;口座情報!AE65&amp;口座情報!AF65,""))</f>
        <v/>
      </c>
      <c r="Q65" s="210" t="str">
        <f>IF(口座情報!AQ65=1,口座情報!F65&amp;口座情報!G65&amp;口座情報!H65&amp;口座情報!I65,"")</f>
        <v/>
      </c>
      <c r="R65" s="210" t="str">
        <f>IF(口座情報!AQ65=1,口座情報!K65&amp;口座情報!L65&amp;口座情報!M65,IF(口座情報!AR65=1,口座情報!X65&amp;口座情報!Y65&amp;口座情報!Z65,""))</f>
        <v/>
      </c>
      <c r="S65" s="210" t="str">
        <f>IF(口座情報!AQ65=1,口座情報!N65,"")</f>
        <v/>
      </c>
      <c r="T65" s="210" t="str">
        <f>IF(口座情報!AQ65=1,口座情報!O65&amp;口座情報!P65&amp;口座情報!Q65&amp;口座情報!R65&amp;口座情報!S65&amp;口座情報!T65&amp;口座情報!U65,IF(口座情報!AR65=1,口座情報!AG65&amp;口座情報!AH65&amp;口座情報!AI65&amp;口座情報!AJ65&amp;口座情報!AK65&amp;口座情報!AL65&amp;口座情報!AM65&amp;口座情報!AN65,""))</f>
        <v/>
      </c>
      <c r="U65" s="210" t="str">
        <f>IF(口座情報!AQ65=1,口座情報!V65,IF(口座情報!AR65=1,口座情報!AO65,""))</f>
        <v/>
      </c>
      <c r="V65" s="210" t="str">
        <f>IF(口座情報!AQ65=1,口座情報!W65,IF(口座情報!AR65=1,口座情報!AP65,""))</f>
        <v/>
      </c>
    </row>
    <row r="66" spans="1:22" ht="21" customHeight="1">
      <c r="A66" s="176">
        <f t="shared" si="0"/>
        <v>62</v>
      </c>
      <c r="B66" s="185"/>
      <c r="C66" s="177">
        <f ca="1">IFERROR(VLOOKUP($B66,別添!$B$5:$G$29,2,FALSE),"")</f>
        <v>0</v>
      </c>
      <c r="D66" s="175">
        <f ca="1">IFERROR(VLOOKUP($B66,別添!$B$5:$G$29,4,FALSE),"")</f>
        <v>0</v>
      </c>
      <c r="E66" s="175">
        <f ca="1">IFERROR(VLOOKUP($B66,別添!$B$5:$G$29,5,FALSE),"")</f>
        <v>0</v>
      </c>
      <c r="F66" s="186" t="str">
        <f ca="1">IFERROR(VLOOKUP($B66,別添!$B$5:$G$29,6,FALSE),"")</f>
        <v/>
      </c>
      <c r="G66" s="251"/>
      <c r="H66" s="187">
        <f ca="1">SUMIFS(別添!I$5:I$29,別添!$B$5:$B$29,$B66)</f>
        <v>0</v>
      </c>
      <c r="I66" s="191" t="str">
        <f ca="1">IFERROR(IF(COUNTIFS(別添!$B$5:$B$29,B66,別添!$J$5:$J$29,"有")&gt;0,"有",""),"")</f>
        <v/>
      </c>
      <c r="J66" s="108">
        <f ca="1">SUMIFS(別添!K$5:K$29,別添!$B$5:$B$29,$B66)</f>
        <v>0</v>
      </c>
      <c r="K66" s="178">
        <f ca="1">SUMIFS(別添!L$5:L$29,別添!$B$5:$B$29,$B66)</f>
        <v>0</v>
      </c>
      <c r="L66" s="108">
        <f ca="1">SUMIFS(別添!M$5:M$29,別添!$B$5:$B$29,$B66)</f>
        <v>0</v>
      </c>
      <c r="M66" s="178">
        <f t="shared" ca="1" si="3"/>
        <v>0</v>
      </c>
      <c r="N66" s="143"/>
      <c r="O66" s="210" t="str">
        <f>IF(口座情報!AQ66=1,口座情報!E66,IF(口座情報!AR66=1,"ゆうちょ銀行",""))</f>
        <v/>
      </c>
      <c r="P66" s="210" t="str">
        <f>IF(口座情報!AQ66=1,口座情報!J66,IF(口座情報!AR66=1,口座情報!AA66&amp;口座情報!AB66&amp;口座情報!AC66&amp;口座情報!AD66&amp;口座情報!AE66&amp;口座情報!AF66,""))</f>
        <v/>
      </c>
      <c r="Q66" s="210" t="str">
        <f>IF(口座情報!AQ66=1,口座情報!F66&amp;口座情報!G66&amp;口座情報!H66&amp;口座情報!I66,"")</f>
        <v/>
      </c>
      <c r="R66" s="210" t="str">
        <f>IF(口座情報!AQ66=1,口座情報!K66&amp;口座情報!L66&amp;口座情報!M66,IF(口座情報!AR66=1,口座情報!X66&amp;口座情報!Y66&amp;口座情報!Z66,""))</f>
        <v/>
      </c>
      <c r="S66" s="210" t="str">
        <f>IF(口座情報!AQ66=1,口座情報!N66,"")</f>
        <v/>
      </c>
      <c r="T66" s="210" t="str">
        <f>IF(口座情報!AQ66=1,口座情報!O66&amp;口座情報!P66&amp;口座情報!Q66&amp;口座情報!R66&amp;口座情報!S66&amp;口座情報!T66&amp;口座情報!U66,IF(口座情報!AR66=1,口座情報!AG66&amp;口座情報!AH66&amp;口座情報!AI66&amp;口座情報!AJ66&amp;口座情報!AK66&amp;口座情報!AL66&amp;口座情報!AM66&amp;口座情報!AN66,""))</f>
        <v/>
      </c>
      <c r="U66" s="210" t="str">
        <f>IF(口座情報!AQ66=1,口座情報!V66,IF(口座情報!AR66=1,口座情報!AO66,""))</f>
        <v/>
      </c>
      <c r="V66" s="210" t="str">
        <f>IF(口座情報!AQ66=1,口座情報!W66,IF(口座情報!AR66=1,口座情報!AP66,""))</f>
        <v/>
      </c>
    </row>
    <row r="67" spans="1:22" ht="21" customHeight="1">
      <c r="A67" s="176">
        <f t="shared" si="0"/>
        <v>63</v>
      </c>
      <c r="B67" s="185"/>
      <c r="C67" s="177">
        <f ca="1">IFERROR(VLOOKUP($B67,別添!$B$5:$G$29,2,FALSE),"")</f>
        <v>0</v>
      </c>
      <c r="D67" s="175">
        <f ca="1">IFERROR(VLOOKUP($B67,別添!$B$5:$G$29,4,FALSE),"")</f>
        <v>0</v>
      </c>
      <c r="E67" s="175">
        <f ca="1">IFERROR(VLOOKUP($B67,別添!$B$5:$G$29,5,FALSE),"")</f>
        <v>0</v>
      </c>
      <c r="F67" s="186" t="str">
        <f ca="1">IFERROR(VLOOKUP($B67,別添!$B$5:$G$29,6,FALSE),"")</f>
        <v/>
      </c>
      <c r="G67" s="251"/>
      <c r="H67" s="187">
        <f ca="1">SUMIFS(別添!I$5:I$29,別添!$B$5:$B$29,$B67)</f>
        <v>0</v>
      </c>
      <c r="I67" s="191" t="str">
        <f ca="1">IFERROR(IF(COUNTIFS(別添!$B$5:$B$29,B67,別添!$J$5:$J$29,"有")&gt;0,"有",""),"")</f>
        <v/>
      </c>
      <c r="J67" s="108">
        <f ca="1">SUMIFS(別添!K$5:K$29,別添!$B$5:$B$29,$B67)</f>
        <v>0</v>
      </c>
      <c r="K67" s="178">
        <f ca="1">SUMIFS(別添!L$5:L$29,別添!$B$5:$B$29,$B67)</f>
        <v>0</v>
      </c>
      <c r="L67" s="108">
        <f ca="1">SUMIFS(別添!M$5:M$29,別添!$B$5:$B$29,$B67)</f>
        <v>0</v>
      </c>
      <c r="M67" s="178">
        <f t="shared" ca="1" si="3"/>
        <v>0</v>
      </c>
      <c r="N67" s="143"/>
      <c r="O67" s="210" t="str">
        <f>IF(口座情報!AQ67=1,口座情報!E67,IF(口座情報!AR67=1,"ゆうちょ銀行",""))</f>
        <v/>
      </c>
      <c r="P67" s="210" t="str">
        <f>IF(口座情報!AQ67=1,口座情報!J67,IF(口座情報!AR67=1,口座情報!AA67&amp;口座情報!AB67&amp;口座情報!AC67&amp;口座情報!AD67&amp;口座情報!AE67&amp;口座情報!AF67,""))</f>
        <v/>
      </c>
      <c r="Q67" s="210" t="str">
        <f>IF(口座情報!AQ67=1,口座情報!F67&amp;口座情報!G67&amp;口座情報!H67&amp;口座情報!I67,"")</f>
        <v/>
      </c>
      <c r="R67" s="210" t="str">
        <f>IF(口座情報!AQ67=1,口座情報!K67&amp;口座情報!L67&amp;口座情報!M67,IF(口座情報!AR67=1,口座情報!X67&amp;口座情報!Y67&amp;口座情報!Z67,""))</f>
        <v/>
      </c>
      <c r="S67" s="210" t="str">
        <f>IF(口座情報!AQ67=1,口座情報!N67,"")</f>
        <v/>
      </c>
      <c r="T67" s="210" t="str">
        <f>IF(口座情報!AQ67=1,口座情報!O67&amp;口座情報!P67&amp;口座情報!Q67&amp;口座情報!R67&amp;口座情報!S67&amp;口座情報!T67&amp;口座情報!U67,IF(口座情報!AR67=1,口座情報!AG67&amp;口座情報!AH67&amp;口座情報!AI67&amp;口座情報!AJ67&amp;口座情報!AK67&amp;口座情報!AL67&amp;口座情報!AM67&amp;口座情報!AN67,""))</f>
        <v/>
      </c>
      <c r="U67" s="210" t="str">
        <f>IF(口座情報!AQ67=1,口座情報!V67,IF(口座情報!AR67=1,口座情報!AO67,""))</f>
        <v/>
      </c>
      <c r="V67" s="210" t="str">
        <f>IF(口座情報!AQ67=1,口座情報!W67,IF(口座情報!AR67=1,口座情報!AP67,""))</f>
        <v/>
      </c>
    </row>
    <row r="68" spans="1:22" ht="21" customHeight="1">
      <c r="A68" s="176">
        <f t="shared" si="0"/>
        <v>64</v>
      </c>
      <c r="B68" s="185"/>
      <c r="C68" s="177">
        <f ca="1">IFERROR(VLOOKUP($B68,別添!$B$5:$G$29,2,FALSE),"")</f>
        <v>0</v>
      </c>
      <c r="D68" s="175">
        <f ca="1">IFERROR(VLOOKUP($B68,別添!$B$5:$G$29,4,FALSE),"")</f>
        <v>0</v>
      </c>
      <c r="E68" s="175">
        <f ca="1">IFERROR(VLOOKUP($B68,別添!$B$5:$G$29,5,FALSE),"")</f>
        <v>0</v>
      </c>
      <c r="F68" s="186" t="str">
        <f ca="1">IFERROR(VLOOKUP($B68,別添!$B$5:$G$29,6,FALSE),"")</f>
        <v/>
      </c>
      <c r="G68" s="251"/>
      <c r="H68" s="187">
        <f ca="1">SUMIFS(別添!I$5:I$29,別添!$B$5:$B$29,$B68)</f>
        <v>0</v>
      </c>
      <c r="I68" s="191" t="str">
        <f ca="1">IFERROR(IF(COUNTIFS(別添!$B$5:$B$29,B68,別添!$J$5:$J$29,"有")&gt;0,"有",""),"")</f>
        <v/>
      </c>
      <c r="J68" s="108">
        <f ca="1">SUMIFS(別添!K$5:K$29,別添!$B$5:$B$29,$B68)</f>
        <v>0</v>
      </c>
      <c r="K68" s="178">
        <f ca="1">SUMIFS(別添!L$5:L$29,別添!$B$5:$B$29,$B68)</f>
        <v>0</v>
      </c>
      <c r="L68" s="108">
        <f ca="1">SUMIFS(別添!M$5:M$29,別添!$B$5:$B$29,$B68)</f>
        <v>0</v>
      </c>
      <c r="M68" s="178">
        <f t="shared" ca="1" si="3"/>
        <v>0</v>
      </c>
      <c r="N68" s="143"/>
      <c r="O68" s="210" t="str">
        <f>IF(口座情報!AQ68=1,口座情報!E68,IF(口座情報!AR68=1,"ゆうちょ銀行",""))</f>
        <v/>
      </c>
      <c r="P68" s="210" t="str">
        <f>IF(口座情報!AQ68=1,口座情報!J68,IF(口座情報!AR68=1,口座情報!AA68&amp;口座情報!AB68&amp;口座情報!AC68&amp;口座情報!AD68&amp;口座情報!AE68&amp;口座情報!AF68,""))</f>
        <v/>
      </c>
      <c r="Q68" s="210" t="str">
        <f>IF(口座情報!AQ68=1,口座情報!F68&amp;口座情報!G68&amp;口座情報!H68&amp;口座情報!I68,"")</f>
        <v/>
      </c>
      <c r="R68" s="210" t="str">
        <f>IF(口座情報!AQ68=1,口座情報!K68&amp;口座情報!L68&amp;口座情報!M68,IF(口座情報!AR68=1,口座情報!X68&amp;口座情報!Y68&amp;口座情報!Z68,""))</f>
        <v/>
      </c>
      <c r="S68" s="210" t="str">
        <f>IF(口座情報!AQ68=1,口座情報!N68,"")</f>
        <v/>
      </c>
      <c r="T68" s="210" t="str">
        <f>IF(口座情報!AQ68=1,口座情報!O68&amp;口座情報!P68&amp;口座情報!Q68&amp;口座情報!R68&amp;口座情報!S68&amp;口座情報!T68&amp;口座情報!U68,IF(口座情報!AR68=1,口座情報!AG68&amp;口座情報!AH68&amp;口座情報!AI68&amp;口座情報!AJ68&amp;口座情報!AK68&amp;口座情報!AL68&amp;口座情報!AM68&amp;口座情報!AN68,""))</f>
        <v/>
      </c>
      <c r="U68" s="210" t="str">
        <f>IF(口座情報!AQ68=1,口座情報!V68,IF(口座情報!AR68=1,口座情報!AO68,""))</f>
        <v/>
      </c>
      <c r="V68" s="210" t="str">
        <f>IF(口座情報!AQ68=1,口座情報!W68,IF(口座情報!AR68=1,口座情報!AP68,""))</f>
        <v/>
      </c>
    </row>
    <row r="69" spans="1:22" ht="21" customHeight="1">
      <c r="A69" s="176">
        <f t="shared" si="0"/>
        <v>65</v>
      </c>
      <c r="B69" s="185"/>
      <c r="C69" s="177">
        <f ca="1">IFERROR(VLOOKUP($B69,別添!$B$5:$G$29,2,FALSE),"")</f>
        <v>0</v>
      </c>
      <c r="D69" s="175">
        <f ca="1">IFERROR(VLOOKUP($B69,別添!$B$5:$G$29,4,FALSE),"")</f>
        <v>0</v>
      </c>
      <c r="E69" s="175">
        <f ca="1">IFERROR(VLOOKUP($B69,別添!$B$5:$G$29,5,FALSE),"")</f>
        <v>0</v>
      </c>
      <c r="F69" s="186" t="str">
        <f ca="1">IFERROR(VLOOKUP($B69,別添!$B$5:$G$29,6,FALSE),"")</f>
        <v/>
      </c>
      <c r="G69" s="251"/>
      <c r="H69" s="187">
        <f ca="1">SUMIFS(別添!I$5:I$29,別添!$B$5:$B$29,$B69)</f>
        <v>0</v>
      </c>
      <c r="I69" s="191" t="str">
        <f ca="1">IFERROR(IF(COUNTIFS(別添!$B$5:$B$29,B69,別添!$J$5:$J$29,"有")&gt;0,"有",""),"")</f>
        <v/>
      </c>
      <c r="J69" s="108">
        <f ca="1">SUMIFS(別添!K$5:K$29,別添!$B$5:$B$29,$B69)</f>
        <v>0</v>
      </c>
      <c r="K69" s="178">
        <f ca="1">SUMIFS(別添!L$5:L$29,別添!$B$5:$B$29,$B69)</f>
        <v>0</v>
      </c>
      <c r="L69" s="108">
        <f ca="1">SUMIFS(別添!M$5:M$29,別添!$B$5:$B$29,$B69)</f>
        <v>0</v>
      </c>
      <c r="M69" s="178">
        <f t="shared" ca="1" si="3"/>
        <v>0</v>
      </c>
      <c r="N69" s="143"/>
      <c r="O69" s="210" t="str">
        <f>IF(口座情報!AQ69=1,口座情報!E69,IF(口座情報!AR69=1,"ゆうちょ銀行",""))</f>
        <v/>
      </c>
      <c r="P69" s="210" t="str">
        <f>IF(口座情報!AQ69=1,口座情報!J69,IF(口座情報!AR69=1,口座情報!AA69&amp;口座情報!AB69&amp;口座情報!AC69&amp;口座情報!AD69&amp;口座情報!AE69&amp;口座情報!AF69,""))</f>
        <v/>
      </c>
      <c r="Q69" s="210" t="str">
        <f>IF(口座情報!AQ69=1,口座情報!F69&amp;口座情報!G69&amp;口座情報!H69&amp;口座情報!I69,"")</f>
        <v/>
      </c>
      <c r="R69" s="210" t="str">
        <f>IF(口座情報!AQ69=1,口座情報!K69&amp;口座情報!L69&amp;口座情報!M69,IF(口座情報!AR69=1,口座情報!X69&amp;口座情報!Y69&amp;口座情報!Z69,""))</f>
        <v/>
      </c>
      <c r="S69" s="210" t="str">
        <f>IF(口座情報!AQ69=1,口座情報!N69,"")</f>
        <v/>
      </c>
      <c r="T69" s="210" t="str">
        <f>IF(口座情報!AQ69=1,口座情報!O69&amp;口座情報!P69&amp;口座情報!Q69&amp;口座情報!R69&amp;口座情報!S69&amp;口座情報!T69&amp;口座情報!U69,IF(口座情報!AR69=1,口座情報!AG69&amp;口座情報!AH69&amp;口座情報!AI69&amp;口座情報!AJ69&amp;口座情報!AK69&amp;口座情報!AL69&amp;口座情報!AM69&amp;口座情報!AN69,""))</f>
        <v/>
      </c>
      <c r="U69" s="210" t="str">
        <f>IF(口座情報!AQ69=1,口座情報!V69,IF(口座情報!AR69=1,口座情報!AO69,""))</f>
        <v/>
      </c>
      <c r="V69" s="210" t="str">
        <f>IF(口座情報!AQ69=1,口座情報!W69,IF(口座情報!AR69=1,口座情報!AP69,""))</f>
        <v/>
      </c>
    </row>
    <row r="70" spans="1:22" ht="21" customHeight="1">
      <c r="A70" s="176">
        <f t="shared" ref="A70:A104" si="4">ROW()-4</f>
        <v>66</v>
      </c>
      <c r="B70" s="185"/>
      <c r="C70" s="177">
        <f ca="1">IFERROR(VLOOKUP($B70,別添!$B$5:$G$29,2,FALSE),"")</f>
        <v>0</v>
      </c>
      <c r="D70" s="175">
        <f ca="1">IFERROR(VLOOKUP($B70,別添!$B$5:$G$29,4,FALSE),"")</f>
        <v>0</v>
      </c>
      <c r="E70" s="175">
        <f ca="1">IFERROR(VLOOKUP($B70,別添!$B$5:$G$29,5,FALSE),"")</f>
        <v>0</v>
      </c>
      <c r="F70" s="186" t="str">
        <f ca="1">IFERROR(VLOOKUP($B70,別添!$B$5:$G$29,6,FALSE),"")</f>
        <v/>
      </c>
      <c r="G70" s="251"/>
      <c r="H70" s="187">
        <f ca="1">SUMIFS(別添!I$5:I$29,別添!$B$5:$B$29,$B70)</f>
        <v>0</v>
      </c>
      <c r="I70" s="191" t="str">
        <f ca="1">IFERROR(IF(COUNTIFS(別添!$B$5:$B$29,B70,別添!$J$5:$J$29,"有")&gt;0,"有",""),"")</f>
        <v/>
      </c>
      <c r="J70" s="108">
        <f ca="1">SUMIFS(別添!K$5:K$29,別添!$B$5:$B$29,$B70)</f>
        <v>0</v>
      </c>
      <c r="K70" s="178">
        <f ca="1">SUMIFS(別添!L$5:L$29,別添!$B$5:$B$29,$B70)</f>
        <v>0</v>
      </c>
      <c r="L70" s="108">
        <f ca="1">SUMIFS(別添!M$5:M$29,別添!$B$5:$B$29,$B70)</f>
        <v>0</v>
      </c>
      <c r="M70" s="178">
        <f t="shared" ca="1" si="3"/>
        <v>0</v>
      </c>
      <c r="N70" s="143"/>
      <c r="O70" s="210" t="str">
        <f>IF(口座情報!AQ70=1,口座情報!E70,IF(口座情報!AR70=1,"ゆうちょ銀行",""))</f>
        <v/>
      </c>
      <c r="P70" s="210" t="str">
        <f>IF(口座情報!AQ70=1,口座情報!J70,IF(口座情報!AR70=1,口座情報!AA70&amp;口座情報!AB70&amp;口座情報!AC70&amp;口座情報!AD70&amp;口座情報!AE70&amp;口座情報!AF70,""))</f>
        <v/>
      </c>
      <c r="Q70" s="210" t="str">
        <f>IF(口座情報!AQ70=1,口座情報!F70&amp;口座情報!G70&amp;口座情報!H70&amp;口座情報!I70,"")</f>
        <v/>
      </c>
      <c r="R70" s="210" t="str">
        <f>IF(口座情報!AQ70=1,口座情報!K70&amp;口座情報!L70&amp;口座情報!M70,IF(口座情報!AR70=1,口座情報!X70&amp;口座情報!Y70&amp;口座情報!Z70,""))</f>
        <v/>
      </c>
      <c r="S70" s="210" t="str">
        <f>IF(口座情報!AQ70=1,口座情報!N70,"")</f>
        <v/>
      </c>
      <c r="T70" s="210" t="str">
        <f>IF(口座情報!AQ70=1,口座情報!O70&amp;口座情報!P70&amp;口座情報!Q70&amp;口座情報!R70&amp;口座情報!S70&amp;口座情報!T70&amp;口座情報!U70,IF(口座情報!AR70=1,口座情報!AG70&amp;口座情報!AH70&amp;口座情報!AI70&amp;口座情報!AJ70&amp;口座情報!AK70&amp;口座情報!AL70&amp;口座情報!AM70&amp;口座情報!AN70,""))</f>
        <v/>
      </c>
      <c r="U70" s="210" t="str">
        <f>IF(口座情報!AQ70=1,口座情報!V70,IF(口座情報!AR70=1,口座情報!AO70,""))</f>
        <v/>
      </c>
      <c r="V70" s="210" t="str">
        <f>IF(口座情報!AQ70=1,口座情報!W70,IF(口座情報!AR70=1,口座情報!AP70,""))</f>
        <v/>
      </c>
    </row>
    <row r="71" spans="1:22" ht="21" customHeight="1">
      <c r="A71" s="176">
        <f t="shared" si="4"/>
        <v>67</v>
      </c>
      <c r="B71" s="185"/>
      <c r="C71" s="177">
        <f ca="1">IFERROR(VLOOKUP($B71,別添!$B$5:$G$29,2,FALSE),"")</f>
        <v>0</v>
      </c>
      <c r="D71" s="175">
        <f ca="1">IFERROR(VLOOKUP($B71,別添!$B$5:$G$29,4,FALSE),"")</f>
        <v>0</v>
      </c>
      <c r="E71" s="175">
        <f ca="1">IFERROR(VLOOKUP($B71,別添!$B$5:$G$29,5,FALSE),"")</f>
        <v>0</v>
      </c>
      <c r="F71" s="186" t="str">
        <f ca="1">IFERROR(VLOOKUP($B71,別添!$B$5:$G$29,6,FALSE),"")</f>
        <v/>
      </c>
      <c r="G71" s="251"/>
      <c r="H71" s="187">
        <f ca="1">SUMIFS(別添!I$5:I$29,別添!$B$5:$B$29,$B71)</f>
        <v>0</v>
      </c>
      <c r="I71" s="191" t="str">
        <f ca="1">IFERROR(IF(COUNTIFS(別添!$B$5:$B$29,B71,別添!$J$5:$J$29,"有")&gt;0,"有",""),"")</f>
        <v/>
      </c>
      <c r="J71" s="108">
        <f ca="1">SUMIFS(別添!K$5:K$29,別添!$B$5:$B$29,$B71)</f>
        <v>0</v>
      </c>
      <c r="K71" s="178">
        <f ca="1">SUMIFS(別添!L$5:L$29,別添!$B$5:$B$29,$B71)</f>
        <v>0</v>
      </c>
      <c r="L71" s="108">
        <f ca="1">SUMIFS(別添!M$5:M$29,別添!$B$5:$B$29,$B71)</f>
        <v>0</v>
      </c>
      <c r="M71" s="178">
        <f t="shared" ca="1" si="3"/>
        <v>0</v>
      </c>
      <c r="N71" s="143"/>
      <c r="O71" s="210" t="str">
        <f>IF(口座情報!AQ71=1,口座情報!E71,IF(口座情報!AR71=1,"ゆうちょ銀行",""))</f>
        <v/>
      </c>
      <c r="P71" s="210" t="str">
        <f>IF(口座情報!AQ71=1,口座情報!J71,IF(口座情報!AR71=1,口座情報!AA71&amp;口座情報!AB71&amp;口座情報!AC71&amp;口座情報!AD71&amp;口座情報!AE71&amp;口座情報!AF71,""))</f>
        <v/>
      </c>
      <c r="Q71" s="210" t="str">
        <f>IF(口座情報!AQ71=1,口座情報!F71&amp;口座情報!G71&amp;口座情報!H71&amp;口座情報!I71,"")</f>
        <v/>
      </c>
      <c r="R71" s="210" t="str">
        <f>IF(口座情報!AQ71=1,口座情報!K71&amp;口座情報!L71&amp;口座情報!M71,IF(口座情報!AR71=1,口座情報!X71&amp;口座情報!Y71&amp;口座情報!Z71,""))</f>
        <v/>
      </c>
      <c r="S71" s="210" t="str">
        <f>IF(口座情報!AQ71=1,口座情報!N71,"")</f>
        <v/>
      </c>
      <c r="T71" s="210" t="str">
        <f>IF(口座情報!AQ71=1,口座情報!O71&amp;口座情報!P71&amp;口座情報!Q71&amp;口座情報!R71&amp;口座情報!S71&amp;口座情報!T71&amp;口座情報!U71,IF(口座情報!AR71=1,口座情報!AG71&amp;口座情報!AH71&amp;口座情報!AI71&amp;口座情報!AJ71&amp;口座情報!AK71&amp;口座情報!AL71&amp;口座情報!AM71&amp;口座情報!AN71,""))</f>
        <v/>
      </c>
      <c r="U71" s="210" t="str">
        <f>IF(口座情報!AQ71=1,口座情報!V71,IF(口座情報!AR71=1,口座情報!AO71,""))</f>
        <v/>
      </c>
      <c r="V71" s="210" t="str">
        <f>IF(口座情報!AQ71=1,口座情報!W71,IF(口座情報!AR71=1,口座情報!AP71,""))</f>
        <v/>
      </c>
    </row>
    <row r="72" spans="1:22" ht="21" customHeight="1">
      <c r="A72" s="176">
        <f t="shared" si="4"/>
        <v>68</v>
      </c>
      <c r="B72" s="185"/>
      <c r="C72" s="177">
        <f ca="1">IFERROR(VLOOKUP($B72,別添!$B$5:$G$29,2,FALSE),"")</f>
        <v>0</v>
      </c>
      <c r="D72" s="175">
        <f ca="1">IFERROR(VLOOKUP($B72,別添!$B$5:$G$29,4,FALSE),"")</f>
        <v>0</v>
      </c>
      <c r="E72" s="175">
        <f ca="1">IFERROR(VLOOKUP($B72,別添!$B$5:$G$29,5,FALSE),"")</f>
        <v>0</v>
      </c>
      <c r="F72" s="186" t="str">
        <f ca="1">IFERROR(VLOOKUP($B72,別添!$B$5:$G$29,6,FALSE),"")</f>
        <v/>
      </c>
      <c r="G72" s="251"/>
      <c r="H72" s="187">
        <f ca="1">SUMIFS(別添!I$5:I$29,別添!$B$5:$B$29,$B72)</f>
        <v>0</v>
      </c>
      <c r="I72" s="191" t="str">
        <f ca="1">IFERROR(IF(COUNTIFS(別添!$B$5:$B$29,B72,別添!$J$5:$J$29,"有")&gt;0,"有",""),"")</f>
        <v/>
      </c>
      <c r="J72" s="108">
        <f ca="1">SUMIFS(別添!K$5:K$29,別添!$B$5:$B$29,$B72)</f>
        <v>0</v>
      </c>
      <c r="K72" s="178">
        <f ca="1">SUMIFS(別添!L$5:L$29,別添!$B$5:$B$29,$B72)</f>
        <v>0</v>
      </c>
      <c r="L72" s="108">
        <f ca="1">SUMIFS(別添!M$5:M$29,別添!$B$5:$B$29,$B72)</f>
        <v>0</v>
      </c>
      <c r="M72" s="178">
        <f t="shared" ca="1" si="3"/>
        <v>0</v>
      </c>
      <c r="N72" s="143"/>
      <c r="O72" s="210" t="str">
        <f>IF(口座情報!AQ72=1,口座情報!E72,IF(口座情報!AR72=1,"ゆうちょ銀行",""))</f>
        <v/>
      </c>
      <c r="P72" s="210" t="str">
        <f>IF(口座情報!AQ72=1,口座情報!J72,IF(口座情報!AR72=1,口座情報!AA72&amp;口座情報!AB72&amp;口座情報!AC72&amp;口座情報!AD72&amp;口座情報!AE72&amp;口座情報!AF72,""))</f>
        <v/>
      </c>
      <c r="Q72" s="210" t="str">
        <f>IF(口座情報!AQ72=1,口座情報!F72&amp;口座情報!G72&amp;口座情報!H72&amp;口座情報!I72,"")</f>
        <v/>
      </c>
      <c r="R72" s="210" t="str">
        <f>IF(口座情報!AQ72=1,口座情報!K72&amp;口座情報!L72&amp;口座情報!M72,IF(口座情報!AR72=1,口座情報!X72&amp;口座情報!Y72&amp;口座情報!Z72,""))</f>
        <v/>
      </c>
      <c r="S72" s="210" t="str">
        <f>IF(口座情報!AQ72=1,口座情報!N72,"")</f>
        <v/>
      </c>
      <c r="T72" s="210" t="str">
        <f>IF(口座情報!AQ72=1,口座情報!O72&amp;口座情報!P72&amp;口座情報!Q72&amp;口座情報!R72&amp;口座情報!S72&amp;口座情報!T72&amp;口座情報!U72,IF(口座情報!AR72=1,口座情報!AG72&amp;口座情報!AH72&amp;口座情報!AI72&amp;口座情報!AJ72&amp;口座情報!AK72&amp;口座情報!AL72&amp;口座情報!AM72&amp;口座情報!AN72,""))</f>
        <v/>
      </c>
      <c r="U72" s="210" t="str">
        <f>IF(口座情報!AQ72=1,口座情報!V72,IF(口座情報!AR72=1,口座情報!AO72,""))</f>
        <v/>
      </c>
      <c r="V72" s="210" t="str">
        <f>IF(口座情報!AQ72=1,口座情報!W72,IF(口座情報!AR72=1,口座情報!AP72,""))</f>
        <v/>
      </c>
    </row>
    <row r="73" spans="1:22" ht="21" customHeight="1">
      <c r="A73" s="176">
        <f t="shared" si="4"/>
        <v>69</v>
      </c>
      <c r="B73" s="185"/>
      <c r="C73" s="177">
        <f ca="1">IFERROR(VLOOKUP($B73,別添!$B$5:$G$29,2,FALSE),"")</f>
        <v>0</v>
      </c>
      <c r="D73" s="175">
        <f ca="1">IFERROR(VLOOKUP($B73,別添!$B$5:$G$29,4,FALSE),"")</f>
        <v>0</v>
      </c>
      <c r="E73" s="175">
        <f ca="1">IFERROR(VLOOKUP($B73,別添!$B$5:$G$29,5,FALSE),"")</f>
        <v>0</v>
      </c>
      <c r="F73" s="186" t="str">
        <f ca="1">IFERROR(VLOOKUP($B73,別添!$B$5:$G$29,6,FALSE),"")</f>
        <v/>
      </c>
      <c r="G73" s="251"/>
      <c r="H73" s="187">
        <f ca="1">SUMIFS(別添!I$5:I$29,別添!$B$5:$B$29,$B73)</f>
        <v>0</v>
      </c>
      <c r="I73" s="191" t="str">
        <f ca="1">IFERROR(IF(COUNTIFS(別添!$B$5:$B$29,B73,別添!$J$5:$J$29,"有")&gt;0,"有",""),"")</f>
        <v/>
      </c>
      <c r="J73" s="108">
        <f ca="1">SUMIFS(別添!K$5:K$29,別添!$B$5:$B$29,$B73)</f>
        <v>0</v>
      </c>
      <c r="K73" s="178">
        <f ca="1">SUMIFS(別添!L$5:L$29,別添!$B$5:$B$29,$B73)</f>
        <v>0</v>
      </c>
      <c r="L73" s="108">
        <f ca="1">SUMIFS(別添!M$5:M$29,別添!$B$5:$B$29,$B73)</f>
        <v>0</v>
      </c>
      <c r="M73" s="178">
        <f t="shared" ca="1" si="3"/>
        <v>0</v>
      </c>
      <c r="N73" s="143"/>
      <c r="O73" s="210" t="str">
        <f>IF(口座情報!AQ73=1,口座情報!E73,IF(口座情報!AR73=1,"ゆうちょ銀行",""))</f>
        <v/>
      </c>
      <c r="P73" s="210" t="str">
        <f>IF(口座情報!AQ73=1,口座情報!J73,IF(口座情報!AR73=1,口座情報!AA73&amp;口座情報!AB73&amp;口座情報!AC73&amp;口座情報!AD73&amp;口座情報!AE73&amp;口座情報!AF73,""))</f>
        <v/>
      </c>
      <c r="Q73" s="210" t="str">
        <f>IF(口座情報!AQ73=1,口座情報!F73&amp;口座情報!G73&amp;口座情報!H73&amp;口座情報!I73,"")</f>
        <v/>
      </c>
      <c r="R73" s="210" t="str">
        <f>IF(口座情報!AQ73=1,口座情報!K73&amp;口座情報!L73&amp;口座情報!M73,IF(口座情報!AR73=1,口座情報!X73&amp;口座情報!Y73&amp;口座情報!Z73,""))</f>
        <v/>
      </c>
      <c r="S73" s="210" t="str">
        <f>IF(口座情報!AQ73=1,口座情報!N73,"")</f>
        <v/>
      </c>
      <c r="T73" s="210" t="str">
        <f>IF(口座情報!AQ73=1,口座情報!O73&amp;口座情報!P73&amp;口座情報!Q73&amp;口座情報!R73&amp;口座情報!S73&amp;口座情報!T73&amp;口座情報!U73,IF(口座情報!AR73=1,口座情報!AG73&amp;口座情報!AH73&amp;口座情報!AI73&amp;口座情報!AJ73&amp;口座情報!AK73&amp;口座情報!AL73&amp;口座情報!AM73&amp;口座情報!AN73,""))</f>
        <v/>
      </c>
      <c r="U73" s="210" t="str">
        <f>IF(口座情報!AQ73=1,口座情報!V73,IF(口座情報!AR73=1,口座情報!AO73,""))</f>
        <v/>
      </c>
      <c r="V73" s="210" t="str">
        <f>IF(口座情報!AQ73=1,口座情報!W73,IF(口座情報!AR73=1,口座情報!AP73,""))</f>
        <v/>
      </c>
    </row>
    <row r="74" spans="1:22" ht="21" customHeight="1">
      <c r="A74" s="176">
        <f t="shared" si="4"/>
        <v>70</v>
      </c>
      <c r="B74" s="185"/>
      <c r="C74" s="177">
        <f ca="1">IFERROR(VLOOKUP($B74,別添!$B$5:$G$29,2,FALSE),"")</f>
        <v>0</v>
      </c>
      <c r="D74" s="175">
        <f ca="1">IFERROR(VLOOKUP($B74,別添!$B$5:$G$29,4,FALSE),"")</f>
        <v>0</v>
      </c>
      <c r="E74" s="175">
        <f ca="1">IFERROR(VLOOKUP($B74,別添!$B$5:$G$29,5,FALSE),"")</f>
        <v>0</v>
      </c>
      <c r="F74" s="186" t="str">
        <f ca="1">IFERROR(VLOOKUP($B74,別添!$B$5:$G$29,6,FALSE),"")</f>
        <v/>
      </c>
      <c r="G74" s="251"/>
      <c r="H74" s="187">
        <f ca="1">SUMIFS(別添!I$5:I$29,別添!$B$5:$B$29,$B74)</f>
        <v>0</v>
      </c>
      <c r="I74" s="191" t="str">
        <f ca="1">IFERROR(IF(COUNTIFS(別添!$B$5:$B$29,B74,別添!$J$5:$J$29,"有")&gt;0,"有",""),"")</f>
        <v/>
      </c>
      <c r="J74" s="108">
        <f ca="1">SUMIFS(別添!K$5:K$29,別添!$B$5:$B$29,$B74)</f>
        <v>0</v>
      </c>
      <c r="K74" s="178">
        <f ca="1">SUMIFS(別添!L$5:L$29,別添!$B$5:$B$29,$B74)</f>
        <v>0</v>
      </c>
      <c r="L74" s="108">
        <f ca="1">SUMIFS(別添!M$5:M$29,別添!$B$5:$B$29,$B74)</f>
        <v>0</v>
      </c>
      <c r="M74" s="178">
        <f t="shared" ca="1" si="3"/>
        <v>0</v>
      </c>
      <c r="N74" s="143"/>
      <c r="O74" s="210" t="str">
        <f>IF(口座情報!AQ74=1,口座情報!E74,IF(口座情報!AR74=1,"ゆうちょ銀行",""))</f>
        <v/>
      </c>
      <c r="P74" s="210" t="str">
        <f>IF(口座情報!AQ74=1,口座情報!J74,IF(口座情報!AR74=1,口座情報!AA74&amp;口座情報!AB74&amp;口座情報!AC74&amp;口座情報!AD74&amp;口座情報!AE74&amp;口座情報!AF74,""))</f>
        <v/>
      </c>
      <c r="Q74" s="210" t="str">
        <f>IF(口座情報!AQ74=1,口座情報!F74&amp;口座情報!G74&amp;口座情報!H74&amp;口座情報!I74,"")</f>
        <v/>
      </c>
      <c r="R74" s="210" t="str">
        <f>IF(口座情報!AQ74=1,口座情報!K74&amp;口座情報!L74&amp;口座情報!M74,IF(口座情報!AR74=1,口座情報!X74&amp;口座情報!Y74&amp;口座情報!Z74,""))</f>
        <v/>
      </c>
      <c r="S74" s="210" t="str">
        <f>IF(口座情報!AQ74=1,口座情報!N74,"")</f>
        <v/>
      </c>
      <c r="T74" s="210" t="str">
        <f>IF(口座情報!AQ74=1,口座情報!O74&amp;口座情報!P74&amp;口座情報!Q74&amp;口座情報!R74&amp;口座情報!S74&amp;口座情報!T74&amp;口座情報!U74,IF(口座情報!AR74=1,口座情報!AG74&amp;口座情報!AH74&amp;口座情報!AI74&amp;口座情報!AJ74&amp;口座情報!AK74&amp;口座情報!AL74&amp;口座情報!AM74&amp;口座情報!AN74,""))</f>
        <v/>
      </c>
      <c r="U74" s="210" t="str">
        <f>IF(口座情報!AQ74=1,口座情報!V74,IF(口座情報!AR74=1,口座情報!AO74,""))</f>
        <v/>
      </c>
      <c r="V74" s="210" t="str">
        <f>IF(口座情報!AQ74=1,口座情報!W74,IF(口座情報!AR74=1,口座情報!AP74,""))</f>
        <v/>
      </c>
    </row>
    <row r="75" spans="1:22" ht="21" customHeight="1">
      <c r="A75" s="176">
        <f t="shared" si="4"/>
        <v>71</v>
      </c>
      <c r="B75" s="185"/>
      <c r="C75" s="177">
        <f ca="1">IFERROR(VLOOKUP($B75,別添!$B$5:$G$29,2,FALSE),"")</f>
        <v>0</v>
      </c>
      <c r="D75" s="175">
        <f ca="1">IFERROR(VLOOKUP($B75,別添!$B$5:$G$29,4,FALSE),"")</f>
        <v>0</v>
      </c>
      <c r="E75" s="175">
        <f ca="1">IFERROR(VLOOKUP($B75,別添!$B$5:$G$29,5,FALSE),"")</f>
        <v>0</v>
      </c>
      <c r="F75" s="186" t="str">
        <f ca="1">IFERROR(VLOOKUP($B75,別添!$B$5:$G$29,6,FALSE),"")</f>
        <v/>
      </c>
      <c r="G75" s="251"/>
      <c r="H75" s="187">
        <f ca="1">SUMIFS(別添!I$5:I$29,別添!$B$5:$B$29,$B75)</f>
        <v>0</v>
      </c>
      <c r="I75" s="191" t="str">
        <f ca="1">IFERROR(IF(COUNTIFS(別添!$B$5:$B$29,B75,別添!$J$5:$J$29,"有")&gt;0,"有",""),"")</f>
        <v/>
      </c>
      <c r="J75" s="108">
        <f ca="1">SUMIFS(別添!K$5:K$29,別添!$B$5:$B$29,$B75)</f>
        <v>0</v>
      </c>
      <c r="K75" s="178">
        <f ca="1">SUMIFS(別添!L$5:L$29,別添!$B$5:$B$29,$B75)</f>
        <v>0</v>
      </c>
      <c r="L75" s="108">
        <f ca="1">SUMIFS(別添!M$5:M$29,別添!$B$5:$B$29,$B75)</f>
        <v>0</v>
      </c>
      <c r="M75" s="178">
        <f t="shared" ca="1" si="3"/>
        <v>0</v>
      </c>
      <c r="N75" s="143"/>
      <c r="O75" s="210" t="str">
        <f>IF(口座情報!AQ75=1,口座情報!E75,IF(口座情報!AR75=1,"ゆうちょ銀行",""))</f>
        <v/>
      </c>
      <c r="P75" s="210" t="str">
        <f>IF(口座情報!AQ75=1,口座情報!J75,IF(口座情報!AR75=1,口座情報!AA75&amp;口座情報!AB75&amp;口座情報!AC75&amp;口座情報!AD75&amp;口座情報!AE75&amp;口座情報!AF75,""))</f>
        <v/>
      </c>
      <c r="Q75" s="210" t="str">
        <f>IF(口座情報!AQ75=1,口座情報!F75&amp;口座情報!G75&amp;口座情報!H75&amp;口座情報!I75,"")</f>
        <v/>
      </c>
      <c r="R75" s="210" t="str">
        <f>IF(口座情報!AQ75=1,口座情報!K75&amp;口座情報!L75&amp;口座情報!M75,IF(口座情報!AR75=1,口座情報!X75&amp;口座情報!Y75&amp;口座情報!Z75,""))</f>
        <v/>
      </c>
      <c r="S75" s="210" t="str">
        <f>IF(口座情報!AQ75=1,口座情報!N75,"")</f>
        <v/>
      </c>
      <c r="T75" s="210" t="str">
        <f>IF(口座情報!AQ75=1,口座情報!O75&amp;口座情報!P75&amp;口座情報!Q75&amp;口座情報!R75&amp;口座情報!S75&amp;口座情報!T75&amp;口座情報!U75,IF(口座情報!AR75=1,口座情報!AG75&amp;口座情報!AH75&amp;口座情報!AI75&amp;口座情報!AJ75&amp;口座情報!AK75&amp;口座情報!AL75&amp;口座情報!AM75&amp;口座情報!AN75,""))</f>
        <v/>
      </c>
      <c r="U75" s="210" t="str">
        <f>IF(口座情報!AQ75=1,口座情報!V75,IF(口座情報!AR75=1,口座情報!AO75,""))</f>
        <v/>
      </c>
      <c r="V75" s="210" t="str">
        <f>IF(口座情報!AQ75=1,口座情報!W75,IF(口座情報!AR75=1,口座情報!AP75,""))</f>
        <v/>
      </c>
    </row>
    <row r="76" spans="1:22" ht="21" customHeight="1">
      <c r="A76" s="176">
        <f t="shared" si="4"/>
        <v>72</v>
      </c>
      <c r="B76" s="185"/>
      <c r="C76" s="177">
        <f ca="1">IFERROR(VLOOKUP($B76,別添!$B$5:$G$29,2,FALSE),"")</f>
        <v>0</v>
      </c>
      <c r="D76" s="175">
        <f ca="1">IFERROR(VLOOKUP($B76,別添!$B$5:$G$29,4,FALSE),"")</f>
        <v>0</v>
      </c>
      <c r="E76" s="175">
        <f ca="1">IFERROR(VLOOKUP($B76,別添!$B$5:$G$29,5,FALSE),"")</f>
        <v>0</v>
      </c>
      <c r="F76" s="186" t="str">
        <f ca="1">IFERROR(VLOOKUP($B76,別添!$B$5:$G$29,6,FALSE),"")</f>
        <v/>
      </c>
      <c r="G76" s="251"/>
      <c r="H76" s="187">
        <f ca="1">SUMIFS(別添!I$5:I$29,別添!$B$5:$B$29,$B76)</f>
        <v>0</v>
      </c>
      <c r="I76" s="191" t="str">
        <f ca="1">IFERROR(IF(COUNTIFS(別添!$B$5:$B$29,B76,別添!$J$5:$J$29,"有")&gt;0,"有",""),"")</f>
        <v/>
      </c>
      <c r="J76" s="108">
        <f ca="1">SUMIFS(別添!K$5:K$29,別添!$B$5:$B$29,$B76)</f>
        <v>0</v>
      </c>
      <c r="K76" s="178">
        <f ca="1">SUMIFS(別添!L$5:L$29,別添!$B$5:$B$29,$B76)</f>
        <v>0</v>
      </c>
      <c r="L76" s="108">
        <f ca="1">SUMIFS(別添!M$5:M$29,別添!$B$5:$B$29,$B76)</f>
        <v>0</v>
      </c>
      <c r="M76" s="178">
        <f t="shared" ca="1" si="3"/>
        <v>0</v>
      </c>
      <c r="N76" s="143"/>
      <c r="O76" s="210" t="str">
        <f>IF(口座情報!AQ76=1,口座情報!E76,IF(口座情報!AR76=1,"ゆうちょ銀行",""))</f>
        <v/>
      </c>
      <c r="P76" s="210" t="str">
        <f>IF(口座情報!AQ76=1,口座情報!J76,IF(口座情報!AR76=1,口座情報!AA76&amp;口座情報!AB76&amp;口座情報!AC76&amp;口座情報!AD76&amp;口座情報!AE76&amp;口座情報!AF76,""))</f>
        <v/>
      </c>
      <c r="Q76" s="210" t="str">
        <f>IF(口座情報!AQ76=1,口座情報!F76&amp;口座情報!G76&amp;口座情報!H76&amp;口座情報!I76,"")</f>
        <v/>
      </c>
      <c r="R76" s="210" t="str">
        <f>IF(口座情報!AQ76=1,口座情報!K76&amp;口座情報!L76&amp;口座情報!M76,IF(口座情報!AR76=1,口座情報!X76&amp;口座情報!Y76&amp;口座情報!Z76,""))</f>
        <v/>
      </c>
      <c r="S76" s="210" t="str">
        <f>IF(口座情報!AQ76=1,口座情報!N76,"")</f>
        <v/>
      </c>
      <c r="T76" s="210" t="str">
        <f>IF(口座情報!AQ76=1,口座情報!O76&amp;口座情報!P76&amp;口座情報!Q76&amp;口座情報!R76&amp;口座情報!S76&amp;口座情報!T76&amp;口座情報!U76,IF(口座情報!AR76=1,口座情報!AG76&amp;口座情報!AH76&amp;口座情報!AI76&amp;口座情報!AJ76&amp;口座情報!AK76&amp;口座情報!AL76&amp;口座情報!AM76&amp;口座情報!AN76,""))</f>
        <v/>
      </c>
      <c r="U76" s="210" t="str">
        <f>IF(口座情報!AQ76=1,口座情報!V76,IF(口座情報!AR76=1,口座情報!AO76,""))</f>
        <v/>
      </c>
      <c r="V76" s="210" t="str">
        <f>IF(口座情報!AQ76=1,口座情報!W76,IF(口座情報!AR76=1,口座情報!AP76,""))</f>
        <v/>
      </c>
    </row>
    <row r="77" spans="1:22" ht="21" customHeight="1">
      <c r="A77" s="176">
        <f t="shared" si="4"/>
        <v>73</v>
      </c>
      <c r="B77" s="185"/>
      <c r="C77" s="177">
        <f ca="1">IFERROR(VLOOKUP($B77,別添!$B$5:$G$29,2,FALSE),"")</f>
        <v>0</v>
      </c>
      <c r="D77" s="175">
        <f ca="1">IFERROR(VLOOKUP($B77,別添!$B$5:$G$29,4,FALSE),"")</f>
        <v>0</v>
      </c>
      <c r="E77" s="175">
        <f ca="1">IFERROR(VLOOKUP($B77,別添!$B$5:$G$29,5,FALSE),"")</f>
        <v>0</v>
      </c>
      <c r="F77" s="186" t="str">
        <f ca="1">IFERROR(VLOOKUP($B77,別添!$B$5:$G$29,6,FALSE),"")</f>
        <v/>
      </c>
      <c r="G77" s="251"/>
      <c r="H77" s="187">
        <f ca="1">SUMIFS(別添!I$5:I$29,別添!$B$5:$B$29,$B77)</f>
        <v>0</v>
      </c>
      <c r="I77" s="191" t="str">
        <f ca="1">IFERROR(IF(COUNTIFS(別添!$B$5:$B$29,B77,別添!$J$5:$J$29,"有")&gt;0,"有",""),"")</f>
        <v/>
      </c>
      <c r="J77" s="108">
        <f ca="1">SUMIFS(別添!K$5:K$29,別添!$B$5:$B$29,$B77)</f>
        <v>0</v>
      </c>
      <c r="K77" s="178">
        <f ca="1">SUMIFS(別添!L$5:L$29,別添!$B$5:$B$29,$B77)</f>
        <v>0</v>
      </c>
      <c r="L77" s="108">
        <f ca="1">SUMIFS(別添!M$5:M$29,別添!$B$5:$B$29,$B77)</f>
        <v>0</v>
      </c>
      <c r="M77" s="178">
        <f t="shared" ca="1" si="3"/>
        <v>0</v>
      </c>
      <c r="N77" s="143"/>
      <c r="O77" s="210" t="str">
        <f>IF(口座情報!AQ77=1,口座情報!E77,IF(口座情報!AR77=1,"ゆうちょ銀行",""))</f>
        <v/>
      </c>
      <c r="P77" s="210" t="str">
        <f>IF(口座情報!AQ77=1,口座情報!J77,IF(口座情報!AR77=1,口座情報!AA77&amp;口座情報!AB77&amp;口座情報!AC77&amp;口座情報!AD77&amp;口座情報!AE77&amp;口座情報!AF77,""))</f>
        <v/>
      </c>
      <c r="Q77" s="210" t="str">
        <f>IF(口座情報!AQ77=1,口座情報!F77&amp;口座情報!G77&amp;口座情報!H77&amp;口座情報!I77,"")</f>
        <v/>
      </c>
      <c r="R77" s="210" t="str">
        <f>IF(口座情報!AQ77=1,口座情報!K77&amp;口座情報!L77&amp;口座情報!M77,IF(口座情報!AR77=1,口座情報!X77&amp;口座情報!Y77&amp;口座情報!Z77,""))</f>
        <v/>
      </c>
      <c r="S77" s="210" t="str">
        <f>IF(口座情報!AQ77=1,口座情報!N77,"")</f>
        <v/>
      </c>
      <c r="T77" s="210" t="str">
        <f>IF(口座情報!AQ77=1,口座情報!O77&amp;口座情報!P77&amp;口座情報!Q77&amp;口座情報!R77&amp;口座情報!S77&amp;口座情報!T77&amp;口座情報!U77,IF(口座情報!AR77=1,口座情報!AG77&amp;口座情報!AH77&amp;口座情報!AI77&amp;口座情報!AJ77&amp;口座情報!AK77&amp;口座情報!AL77&amp;口座情報!AM77&amp;口座情報!AN77,""))</f>
        <v/>
      </c>
      <c r="U77" s="210" t="str">
        <f>IF(口座情報!AQ77=1,口座情報!V77,IF(口座情報!AR77=1,口座情報!AO77,""))</f>
        <v/>
      </c>
      <c r="V77" s="210" t="str">
        <f>IF(口座情報!AQ77=1,口座情報!W77,IF(口座情報!AR77=1,口座情報!AP77,""))</f>
        <v/>
      </c>
    </row>
    <row r="78" spans="1:22" ht="21" customHeight="1">
      <c r="A78" s="176">
        <f t="shared" si="4"/>
        <v>74</v>
      </c>
      <c r="B78" s="185"/>
      <c r="C78" s="177">
        <f ca="1">IFERROR(VLOOKUP($B78,別添!$B$5:$G$29,2,FALSE),"")</f>
        <v>0</v>
      </c>
      <c r="D78" s="175">
        <f ca="1">IFERROR(VLOOKUP($B78,別添!$B$5:$G$29,4,FALSE),"")</f>
        <v>0</v>
      </c>
      <c r="E78" s="175">
        <f ca="1">IFERROR(VLOOKUP($B78,別添!$B$5:$G$29,5,FALSE),"")</f>
        <v>0</v>
      </c>
      <c r="F78" s="186" t="str">
        <f ca="1">IFERROR(VLOOKUP($B78,別添!$B$5:$G$29,6,FALSE),"")</f>
        <v/>
      </c>
      <c r="G78" s="251"/>
      <c r="H78" s="187">
        <f ca="1">SUMIFS(別添!I$5:I$29,別添!$B$5:$B$29,$B78)</f>
        <v>0</v>
      </c>
      <c r="I78" s="191" t="str">
        <f ca="1">IFERROR(IF(COUNTIFS(別添!$B$5:$B$29,B78,別添!$J$5:$J$29,"有")&gt;0,"有",""),"")</f>
        <v/>
      </c>
      <c r="J78" s="108">
        <f ca="1">SUMIFS(別添!K$5:K$29,別添!$B$5:$B$29,$B78)</f>
        <v>0</v>
      </c>
      <c r="K78" s="178">
        <f ca="1">SUMIFS(別添!L$5:L$29,別添!$B$5:$B$29,$B78)</f>
        <v>0</v>
      </c>
      <c r="L78" s="108">
        <f ca="1">SUMIFS(別添!M$5:M$29,別添!$B$5:$B$29,$B78)</f>
        <v>0</v>
      </c>
      <c r="M78" s="178">
        <f t="shared" ca="1" si="3"/>
        <v>0</v>
      </c>
      <c r="N78" s="143"/>
      <c r="O78" s="210" t="str">
        <f>IF(口座情報!AQ78=1,口座情報!E78,IF(口座情報!AR78=1,"ゆうちょ銀行",""))</f>
        <v/>
      </c>
      <c r="P78" s="210" t="str">
        <f>IF(口座情報!AQ78=1,口座情報!J78,IF(口座情報!AR78=1,口座情報!AA78&amp;口座情報!AB78&amp;口座情報!AC78&amp;口座情報!AD78&amp;口座情報!AE78&amp;口座情報!AF78,""))</f>
        <v/>
      </c>
      <c r="Q78" s="210" t="str">
        <f>IF(口座情報!AQ78=1,口座情報!F78&amp;口座情報!G78&amp;口座情報!H78&amp;口座情報!I78,"")</f>
        <v/>
      </c>
      <c r="R78" s="210" t="str">
        <f>IF(口座情報!AQ78=1,口座情報!K78&amp;口座情報!L78&amp;口座情報!M78,IF(口座情報!AR78=1,口座情報!X78&amp;口座情報!Y78&amp;口座情報!Z78,""))</f>
        <v/>
      </c>
      <c r="S78" s="210" t="str">
        <f>IF(口座情報!AQ78=1,口座情報!N78,"")</f>
        <v/>
      </c>
      <c r="T78" s="210" t="str">
        <f>IF(口座情報!AQ78=1,口座情報!O78&amp;口座情報!P78&amp;口座情報!Q78&amp;口座情報!R78&amp;口座情報!S78&amp;口座情報!T78&amp;口座情報!U78,IF(口座情報!AR78=1,口座情報!AG78&amp;口座情報!AH78&amp;口座情報!AI78&amp;口座情報!AJ78&amp;口座情報!AK78&amp;口座情報!AL78&amp;口座情報!AM78&amp;口座情報!AN78,""))</f>
        <v/>
      </c>
      <c r="U78" s="210" t="str">
        <f>IF(口座情報!AQ78=1,口座情報!V78,IF(口座情報!AR78=1,口座情報!AO78,""))</f>
        <v/>
      </c>
      <c r="V78" s="210" t="str">
        <f>IF(口座情報!AQ78=1,口座情報!W78,IF(口座情報!AR78=1,口座情報!AP78,""))</f>
        <v/>
      </c>
    </row>
    <row r="79" spans="1:22" ht="21" customHeight="1">
      <c r="A79" s="176">
        <f t="shared" si="4"/>
        <v>75</v>
      </c>
      <c r="B79" s="185"/>
      <c r="C79" s="177">
        <f ca="1">IFERROR(VLOOKUP($B79,別添!$B$5:$G$29,2,FALSE),"")</f>
        <v>0</v>
      </c>
      <c r="D79" s="175">
        <f ca="1">IFERROR(VLOOKUP($B79,別添!$B$5:$G$29,4,FALSE),"")</f>
        <v>0</v>
      </c>
      <c r="E79" s="175">
        <f ca="1">IFERROR(VLOOKUP($B79,別添!$B$5:$G$29,5,FALSE),"")</f>
        <v>0</v>
      </c>
      <c r="F79" s="186" t="str">
        <f ca="1">IFERROR(VLOOKUP($B79,別添!$B$5:$G$29,6,FALSE),"")</f>
        <v/>
      </c>
      <c r="G79" s="251"/>
      <c r="H79" s="187">
        <f ca="1">SUMIFS(別添!I$5:I$29,別添!$B$5:$B$29,$B79)</f>
        <v>0</v>
      </c>
      <c r="I79" s="191" t="str">
        <f ca="1">IFERROR(IF(COUNTIFS(別添!$B$5:$B$29,B79,別添!$J$5:$J$29,"有")&gt;0,"有",""),"")</f>
        <v/>
      </c>
      <c r="J79" s="108">
        <f ca="1">SUMIFS(別添!K$5:K$29,別添!$B$5:$B$29,$B79)</f>
        <v>0</v>
      </c>
      <c r="K79" s="178">
        <f ca="1">SUMIFS(別添!L$5:L$29,別添!$B$5:$B$29,$B79)</f>
        <v>0</v>
      </c>
      <c r="L79" s="108">
        <f ca="1">SUMIFS(別添!M$5:M$29,別添!$B$5:$B$29,$B79)</f>
        <v>0</v>
      </c>
      <c r="M79" s="178">
        <f t="shared" ca="1" si="3"/>
        <v>0</v>
      </c>
      <c r="N79" s="143"/>
      <c r="O79" s="210" t="str">
        <f>IF(口座情報!AQ79=1,口座情報!E79,IF(口座情報!AR79=1,"ゆうちょ銀行",""))</f>
        <v/>
      </c>
      <c r="P79" s="210" t="str">
        <f>IF(口座情報!AQ79=1,口座情報!J79,IF(口座情報!AR79=1,口座情報!AA79&amp;口座情報!AB79&amp;口座情報!AC79&amp;口座情報!AD79&amp;口座情報!AE79&amp;口座情報!AF79,""))</f>
        <v/>
      </c>
      <c r="Q79" s="210" t="str">
        <f>IF(口座情報!AQ79=1,口座情報!F79&amp;口座情報!G79&amp;口座情報!H79&amp;口座情報!I79,"")</f>
        <v/>
      </c>
      <c r="R79" s="210" t="str">
        <f>IF(口座情報!AQ79=1,口座情報!K79&amp;口座情報!L79&amp;口座情報!M79,IF(口座情報!AR79=1,口座情報!X79&amp;口座情報!Y79&amp;口座情報!Z79,""))</f>
        <v/>
      </c>
      <c r="S79" s="210" t="str">
        <f>IF(口座情報!AQ79=1,口座情報!N79,"")</f>
        <v/>
      </c>
      <c r="T79" s="210" t="str">
        <f>IF(口座情報!AQ79=1,口座情報!O79&amp;口座情報!P79&amp;口座情報!Q79&amp;口座情報!R79&amp;口座情報!S79&amp;口座情報!T79&amp;口座情報!U79,IF(口座情報!AR79=1,口座情報!AG79&amp;口座情報!AH79&amp;口座情報!AI79&amp;口座情報!AJ79&amp;口座情報!AK79&amp;口座情報!AL79&amp;口座情報!AM79&amp;口座情報!AN79,""))</f>
        <v/>
      </c>
      <c r="U79" s="210" t="str">
        <f>IF(口座情報!AQ79=1,口座情報!V79,IF(口座情報!AR79=1,口座情報!AO79,""))</f>
        <v/>
      </c>
      <c r="V79" s="210" t="str">
        <f>IF(口座情報!AQ79=1,口座情報!W79,IF(口座情報!AR79=1,口座情報!AP79,""))</f>
        <v/>
      </c>
    </row>
    <row r="80" spans="1:22" ht="21" customHeight="1">
      <c r="A80" s="176">
        <f t="shared" si="4"/>
        <v>76</v>
      </c>
      <c r="B80" s="185"/>
      <c r="C80" s="177">
        <f ca="1">IFERROR(VLOOKUP($B80,別添!$B$5:$G$29,2,FALSE),"")</f>
        <v>0</v>
      </c>
      <c r="D80" s="175">
        <f ca="1">IFERROR(VLOOKUP($B80,別添!$B$5:$G$29,4,FALSE),"")</f>
        <v>0</v>
      </c>
      <c r="E80" s="175">
        <f ca="1">IFERROR(VLOOKUP($B80,別添!$B$5:$G$29,5,FALSE),"")</f>
        <v>0</v>
      </c>
      <c r="F80" s="186" t="str">
        <f ca="1">IFERROR(VLOOKUP($B80,別添!$B$5:$G$29,6,FALSE),"")</f>
        <v/>
      </c>
      <c r="G80" s="251"/>
      <c r="H80" s="187">
        <f ca="1">SUMIFS(別添!I$5:I$29,別添!$B$5:$B$29,$B80)</f>
        <v>0</v>
      </c>
      <c r="I80" s="191" t="str">
        <f ca="1">IFERROR(IF(COUNTIFS(別添!$B$5:$B$29,B80,別添!$J$5:$J$29,"有")&gt;0,"有",""),"")</f>
        <v/>
      </c>
      <c r="J80" s="108">
        <f ca="1">SUMIFS(別添!K$5:K$29,別添!$B$5:$B$29,$B80)</f>
        <v>0</v>
      </c>
      <c r="K80" s="178">
        <f ca="1">SUMIFS(別添!L$5:L$29,別添!$B$5:$B$29,$B80)</f>
        <v>0</v>
      </c>
      <c r="L80" s="108">
        <f ca="1">SUMIFS(別添!M$5:M$29,別添!$B$5:$B$29,$B80)</f>
        <v>0</v>
      </c>
      <c r="M80" s="178">
        <f t="shared" ca="1" si="3"/>
        <v>0</v>
      </c>
      <c r="N80" s="143"/>
      <c r="O80" s="210" t="str">
        <f>IF(口座情報!AQ80=1,口座情報!E80,IF(口座情報!AR80=1,"ゆうちょ銀行",""))</f>
        <v/>
      </c>
      <c r="P80" s="210" t="str">
        <f>IF(口座情報!AQ80=1,口座情報!J80,IF(口座情報!AR80=1,口座情報!AA80&amp;口座情報!AB80&amp;口座情報!AC80&amp;口座情報!AD80&amp;口座情報!AE80&amp;口座情報!AF80,""))</f>
        <v/>
      </c>
      <c r="Q80" s="210" t="str">
        <f>IF(口座情報!AQ80=1,口座情報!F80&amp;口座情報!G80&amp;口座情報!H80&amp;口座情報!I80,"")</f>
        <v/>
      </c>
      <c r="R80" s="210" t="str">
        <f>IF(口座情報!AQ80=1,口座情報!K80&amp;口座情報!L80&amp;口座情報!M80,IF(口座情報!AR80=1,口座情報!X80&amp;口座情報!Y80&amp;口座情報!Z80,""))</f>
        <v/>
      </c>
      <c r="S80" s="210" t="str">
        <f>IF(口座情報!AQ80=1,口座情報!N80,"")</f>
        <v/>
      </c>
      <c r="T80" s="210" t="str">
        <f>IF(口座情報!AQ80=1,口座情報!O80&amp;口座情報!P80&amp;口座情報!Q80&amp;口座情報!R80&amp;口座情報!S80&amp;口座情報!T80&amp;口座情報!U80,IF(口座情報!AR80=1,口座情報!AG80&amp;口座情報!AH80&amp;口座情報!AI80&amp;口座情報!AJ80&amp;口座情報!AK80&amp;口座情報!AL80&amp;口座情報!AM80&amp;口座情報!AN80,""))</f>
        <v/>
      </c>
      <c r="U80" s="210" t="str">
        <f>IF(口座情報!AQ80=1,口座情報!V80,IF(口座情報!AR80=1,口座情報!AO80,""))</f>
        <v/>
      </c>
      <c r="V80" s="210" t="str">
        <f>IF(口座情報!AQ80=1,口座情報!W80,IF(口座情報!AR80=1,口座情報!AP80,""))</f>
        <v/>
      </c>
    </row>
    <row r="81" spans="1:22" ht="21" customHeight="1">
      <c r="A81" s="176">
        <f t="shared" si="4"/>
        <v>77</v>
      </c>
      <c r="B81" s="185"/>
      <c r="C81" s="177">
        <f ca="1">IFERROR(VLOOKUP($B81,別添!$B$5:$G$29,2,FALSE),"")</f>
        <v>0</v>
      </c>
      <c r="D81" s="175">
        <f ca="1">IFERROR(VLOOKUP($B81,別添!$B$5:$G$29,4,FALSE),"")</f>
        <v>0</v>
      </c>
      <c r="E81" s="175">
        <f ca="1">IFERROR(VLOOKUP($B81,別添!$B$5:$G$29,5,FALSE),"")</f>
        <v>0</v>
      </c>
      <c r="F81" s="186" t="str">
        <f ca="1">IFERROR(VLOOKUP($B81,別添!$B$5:$G$29,6,FALSE),"")</f>
        <v/>
      </c>
      <c r="G81" s="251"/>
      <c r="H81" s="187">
        <f ca="1">SUMIFS(別添!I$5:I$29,別添!$B$5:$B$29,$B81)</f>
        <v>0</v>
      </c>
      <c r="I81" s="191" t="str">
        <f ca="1">IFERROR(IF(COUNTIFS(別添!$B$5:$B$29,B81,別添!$J$5:$J$29,"有")&gt;0,"有",""),"")</f>
        <v/>
      </c>
      <c r="J81" s="108">
        <f ca="1">SUMIFS(別添!K$5:K$29,別添!$B$5:$B$29,$B81)</f>
        <v>0</v>
      </c>
      <c r="K81" s="178">
        <f ca="1">SUMIFS(別添!L$5:L$29,別添!$B$5:$B$29,$B81)</f>
        <v>0</v>
      </c>
      <c r="L81" s="108">
        <f ca="1">SUMIFS(別添!M$5:M$29,別添!$B$5:$B$29,$B81)</f>
        <v>0</v>
      </c>
      <c r="M81" s="178">
        <f t="shared" ca="1" si="3"/>
        <v>0</v>
      </c>
      <c r="N81" s="143"/>
      <c r="O81" s="210" t="str">
        <f>IF(口座情報!AQ81=1,口座情報!E81,IF(口座情報!AR81=1,"ゆうちょ銀行",""))</f>
        <v/>
      </c>
      <c r="P81" s="210" t="str">
        <f>IF(口座情報!AQ81=1,口座情報!J81,IF(口座情報!AR81=1,口座情報!AA81&amp;口座情報!AB81&amp;口座情報!AC81&amp;口座情報!AD81&amp;口座情報!AE81&amp;口座情報!AF81,""))</f>
        <v/>
      </c>
      <c r="Q81" s="210" t="str">
        <f>IF(口座情報!AQ81=1,口座情報!F81&amp;口座情報!G81&amp;口座情報!H81&amp;口座情報!I81,"")</f>
        <v/>
      </c>
      <c r="R81" s="210" t="str">
        <f>IF(口座情報!AQ81=1,口座情報!K81&amp;口座情報!L81&amp;口座情報!M81,IF(口座情報!AR81=1,口座情報!X81&amp;口座情報!Y81&amp;口座情報!Z81,""))</f>
        <v/>
      </c>
      <c r="S81" s="210" t="str">
        <f>IF(口座情報!AQ81=1,口座情報!N81,"")</f>
        <v/>
      </c>
      <c r="T81" s="210" t="str">
        <f>IF(口座情報!AQ81=1,口座情報!O81&amp;口座情報!P81&amp;口座情報!Q81&amp;口座情報!R81&amp;口座情報!S81&amp;口座情報!T81&amp;口座情報!U81,IF(口座情報!AR81=1,口座情報!AG81&amp;口座情報!AH81&amp;口座情報!AI81&amp;口座情報!AJ81&amp;口座情報!AK81&amp;口座情報!AL81&amp;口座情報!AM81&amp;口座情報!AN81,""))</f>
        <v/>
      </c>
      <c r="U81" s="210" t="str">
        <f>IF(口座情報!AQ81=1,口座情報!V81,IF(口座情報!AR81=1,口座情報!AO81,""))</f>
        <v/>
      </c>
      <c r="V81" s="210" t="str">
        <f>IF(口座情報!AQ81=1,口座情報!W81,IF(口座情報!AR81=1,口座情報!AP81,""))</f>
        <v/>
      </c>
    </row>
    <row r="82" spans="1:22" ht="21" customHeight="1">
      <c r="A82" s="176">
        <f t="shared" si="4"/>
        <v>78</v>
      </c>
      <c r="B82" s="185"/>
      <c r="C82" s="177">
        <f ca="1">IFERROR(VLOOKUP($B82,別添!$B$5:$G$29,2,FALSE),"")</f>
        <v>0</v>
      </c>
      <c r="D82" s="175">
        <f ca="1">IFERROR(VLOOKUP($B82,別添!$B$5:$G$29,4,FALSE),"")</f>
        <v>0</v>
      </c>
      <c r="E82" s="175">
        <f ca="1">IFERROR(VLOOKUP($B82,別添!$B$5:$G$29,5,FALSE),"")</f>
        <v>0</v>
      </c>
      <c r="F82" s="186" t="str">
        <f ca="1">IFERROR(VLOOKUP($B82,別添!$B$5:$G$29,6,FALSE),"")</f>
        <v/>
      </c>
      <c r="G82" s="251"/>
      <c r="H82" s="187">
        <f ca="1">SUMIFS(別添!I$5:I$29,別添!$B$5:$B$29,$B82)</f>
        <v>0</v>
      </c>
      <c r="I82" s="191" t="str">
        <f ca="1">IFERROR(IF(COUNTIFS(別添!$B$5:$B$29,B82,別添!$J$5:$J$29,"有")&gt;0,"有",""),"")</f>
        <v/>
      </c>
      <c r="J82" s="108">
        <f ca="1">SUMIFS(別添!K$5:K$29,別添!$B$5:$B$29,$B82)</f>
        <v>0</v>
      </c>
      <c r="K82" s="178">
        <f ca="1">SUMIFS(別添!L$5:L$29,別添!$B$5:$B$29,$B82)</f>
        <v>0</v>
      </c>
      <c r="L82" s="108">
        <f ca="1">SUMIFS(別添!M$5:M$29,別添!$B$5:$B$29,$B82)</f>
        <v>0</v>
      </c>
      <c r="M82" s="178">
        <f t="shared" ca="1" si="3"/>
        <v>0</v>
      </c>
      <c r="N82" s="143"/>
      <c r="O82" s="210" t="str">
        <f>IF(口座情報!AQ82=1,口座情報!E82,IF(口座情報!AR82=1,"ゆうちょ銀行",""))</f>
        <v/>
      </c>
      <c r="P82" s="210" t="str">
        <f>IF(口座情報!AQ82=1,口座情報!J82,IF(口座情報!AR82=1,口座情報!AA82&amp;口座情報!AB82&amp;口座情報!AC82&amp;口座情報!AD82&amp;口座情報!AE82&amp;口座情報!AF82,""))</f>
        <v/>
      </c>
      <c r="Q82" s="210" t="str">
        <f>IF(口座情報!AQ82=1,口座情報!F82&amp;口座情報!G82&amp;口座情報!H82&amp;口座情報!I82,"")</f>
        <v/>
      </c>
      <c r="R82" s="210" t="str">
        <f>IF(口座情報!AQ82=1,口座情報!K82&amp;口座情報!L82&amp;口座情報!M82,IF(口座情報!AR82=1,口座情報!X82&amp;口座情報!Y82&amp;口座情報!Z82,""))</f>
        <v/>
      </c>
      <c r="S82" s="210" t="str">
        <f>IF(口座情報!AQ82=1,口座情報!N82,"")</f>
        <v/>
      </c>
      <c r="T82" s="210" t="str">
        <f>IF(口座情報!AQ82=1,口座情報!O82&amp;口座情報!P82&amp;口座情報!Q82&amp;口座情報!R82&amp;口座情報!S82&amp;口座情報!T82&amp;口座情報!U82,IF(口座情報!AR82=1,口座情報!AG82&amp;口座情報!AH82&amp;口座情報!AI82&amp;口座情報!AJ82&amp;口座情報!AK82&amp;口座情報!AL82&amp;口座情報!AM82&amp;口座情報!AN82,""))</f>
        <v/>
      </c>
      <c r="U82" s="210" t="str">
        <f>IF(口座情報!AQ82=1,口座情報!V82,IF(口座情報!AR82=1,口座情報!AO82,""))</f>
        <v/>
      </c>
      <c r="V82" s="210" t="str">
        <f>IF(口座情報!AQ82=1,口座情報!W82,IF(口座情報!AR82=1,口座情報!AP82,""))</f>
        <v/>
      </c>
    </row>
    <row r="83" spans="1:22" ht="21" customHeight="1">
      <c r="A83" s="176">
        <f t="shared" si="4"/>
        <v>79</v>
      </c>
      <c r="B83" s="185"/>
      <c r="C83" s="177">
        <f ca="1">IFERROR(VLOOKUP($B83,別添!$B$5:$G$29,2,FALSE),"")</f>
        <v>0</v>
      </c>
      <c r="D83" s="175">
        <f ca="1">IFERROR(VLOOKUP($B83,別添!$B$5:$G$29,4,FALSE),"")</f>
        <v>0</v>
      </c>
      <c r="E83" s="175">
        <f ca="1">IFERROR(VLOOKUP($B83,別添!$B$5:$G$29,5,FALSE),"")</f>
        <v>0</v>
      </c>
      <c r="F83" s="186" t="str">
        <f ca="1">IFERROR(VLOOKUP($B83,別添!$B$5:$G$29,6,FALSE),"")</f>
        <v/>
      </c>
      <c r="G83" s="251"/>
      <c r="H83" s="187">
        <f ca="1">SUMIFS(別添!I$5:I$29,別添!$B$5:$B$29,$B83)</f>
        <v>0</v>
      </c>
      <c r="I83" s="191" t="str">
        <f ca="1">IFERROR(IF(COUNTIFS(別添!$B$5:$B$29,B83,別添!$J$5:$J$29,"有")&gt;0,"有",""),"")</f>
        <v/>
      </c>
      <c r="J83" s="108">
        <f ca="1">SUMIFS(別添!K$5:K$29,別添!$B$5:$B$29,$B83)</f>
        <v>0</v>
      </c>
      <c r="K83" s="178">
        <f ca="1">SUMIFS(別添!L$5:L$29,別添!$B$5:$B$29,$B83)</f>
        <v>0</v>
      </c>
      <c r="L83" s="108">
        <f ca="1">SUMIFS(別添!M$5:M$29,別添!$B$5:$B$29,$B83)</f>
        <v>0</v>
      </c>
      <c r="M83" s="178">
        <f t="shared" ca="1" si="3"/>
        <v>0</v>
      </c>
      <c r="N83" s="143"/>
      <c r="O83" s="210" t="str">
        <f>IF(口座情報!AQ83=1,口座情報!E83,IF(口座情報!AR83=1,"ゆうちょ銀行",""))</f>
        <v/>
      </c>
      <c r="P83" s="210" t="str">
        <f>IF(口座情報!AQ83=1,口座情報!J83,IF(口座情報!AR83=1,口座情報!AA83&amp;口座情報!AB83&amp;口座情報!AC83&amp;口座情報!AD83&amp;口座情報!AE83&amp;口座情報!AF83,""))</f>
        <v/>
      </c>
      <c r="Q83" s="210" t="str">
        <f>IF(口座情報!AQ83=1,口座情報!F83&amp;口座情報!G83&amp;口座情報!H83&amp;口座情報!I83,"")</f>
        <v/>
      </c>
      <c r="R83" s="210" t="str">
        <f>IF(口座情報!AQ83=1,口座情報!K83&amp;口座情報!L83&amp;口座情報!M83,IF(口座情報!AR83=1,口座情報!X83&amp;口座情報!Y83&amp;口座情報!Z83,""))</f>
        <v/>
      </c>
      <c r="S83" s="210" t="str">
        <f>IF(口座情報!AQ83=1,口座情報!N83,"")</f>
        <v/>
      </c>
      <c r="T83" s="210" t="str">
        <f>IF(口座情報!AQ83=1,口座情報!O83&amp;口座情報!P83&amp;口座情報!Q83&amp;口座情報!R83&amp;口座情報!S83&amp;口座情報!T83&amp;口座情報!U83,IF(口座情報!AR83=1,口座情報!AG83&amp;口座情報!AH83&amp;口座情報!AI83&amp;口座情報!AJ83&amp;口座情報!AK83&amp;口座情報!AL83&amp;口座情報!AM83&amp;口座情報!AN83,""))</f>
        <v/>
      </c>
      <c r="U83" s="210" t="str">
        <f>IF(口座情報!AQ83=1,口座情報!V83,IF(口座情報!AR83=1,口座情報!AO83,""))</f>
        <v/>
      </c>
      <c r="V83" s="210" t="str">
        <f>IF(口座情報!AQ83=1,口座情報!W83,IF(口座情報!AR83=1,口座情報!AP83,""))</f>
        <v/>
      </c>
    </row>
    <row r="84" spans="1:22" ht="21" customHeight="1">
      <c r="A84" s="176">
        <f t="shared" si="4"/>
        <v>80</v>
      </c>
      <c r="B84" s="185"/>
      <c r="C84" s="177">
        <f ca="1">IFERROR(VLOOKUP($B84,別添!$B$5:$G$29,2,FALSE),"")</f>
        <v>0</v>
      </c>
      <c r="D84" s="175">
        <f ca="1">IFERROR(VLOOKUP($B84,別添!$B$5:$G$29,4,FALSE),"")</f>
        <v>0</v>
      </c>
      <c r="E84" s="175">
        <f ca="1">IFERROR(VLOOKUP($B84,別添!$B$5:$G$29,5,FALSE),"")</f>
        <v>0</v>
      </c>
      <c r="F84" s="186" t="str">
        <f ca="1">IFERROR(VLOOKUP($B84,別添!$B$5:$G$29,6,FALSE),"")</f>
        <v/>
      </c>
      <c r="G84" s="251"/>
      <c r="H84" s="187">
        <f ca="1">SUMIFS(別添!I$5:I$29,別添!$B$5:$B$29,$B84)</f>
        <v>0</v>
      </c>
      <c r="I84" s="191" t="str">
        <f ca="1">IFERROR(IF(COUNTIFS(別添!$B$5:$B$29,B84,別添!$J$5:$J$29,"有")&gt;0,"有",""),"")</f>
        <v/>
      </c>
      <c r="J84" s="108">
        <f ca="1">SUMIFS(別添!K$5:K$29,別添!$B$5:$B$29,$B84)</f>
        <v>0</v>
      </c>
      <c r="K84" s="178">
        <f ca="1">SUMIFS(別添!L$5:L$29,別添!$B$5:$B$29,$B84)</f>
        <v>0</v>
      </c>
      <c r="L84" s="108">
        <f ca="1">SUMIFS(別添!M$5:M$29,別添!$B$5:$B$29,$B84)</f>
        <v>0</v>
      </c>
      <c r="M84" s="178">
        <f t="shared" ca="1" si="3"/>
        <v>0</v>
      </c>
      <c r="N84" s="143"/>
      <c r="O84" s="210" t="str">
        <f>IF(口座情報!AQ84=1,口座情報!E84,IF(口座情報!AR84=1,"ゆうちょ銀行",""))</f>
        <v/>
      </c>
      <c r="P84" s="210" t="str">
        <f>IF(口座情報!AQ84=1,口座情報!J84,IF(口座情報!AR84=1,口座情報!AA84&amp;口座情報!AB84&amp;口座情報!AC84&amp;口座情報!AD84&amp;口座情報!AE84&amp;口座情報!AF84,""))</f>
        <v/>
      </c>
      <c r="Q84" s="210" t="str">
        <f>IF(口座情報!AQ84=1,口座情報!F84&amp;口座情報!G84&amp;口座情報!H84&amp;口座情報!I84,"")</f>
        <v/>
      </c>
      <c r="R84" s="210" t="str">
        <f>IF(口座情報!AQ84=1,口座情報!K84&amp;口座情報!L84&amp;口座情報!M84,IF(口座情報!AR84=1,口座情報!X84&amp;口座情報!Y84&amp;口座情報!Z84,""))</f>
        <v/>
      </c>
      <c r="S84" s="210" t="str">
        <f>IF(口座情報!AQ84=1,口座情報!N84,"")</f>
        <v/>
      </c>
      <c r="T84" s="210" t="str">
        <f>IF(口座情報!AQ84=1,口座情報!O84&amp;口座情報!P84&amp;口座情報!Q84&amp;口座情報!R84&amp;口座情報!S84&amp;口座情報!T84&amp;口座情報!U84,IF(口座情報!AR84=1,口座情報!AG84&amp;口座情報!AH84&amp;口座情報!AI84&amp;口座情報!AJ84&amp;口座情報!AK84&amp;口座情報!AL84&amp;口座情報!AM84&amp;口座情報!AN84,""))</f>
        <v/>
      </c>
      <c r="U84" s="210" t="str">
        <f>IF(口座情報!AQ84=1,口座情報!V84,IF(口座情報!AR84=1,口座情報!AO84,""))</f>
        <v/>
      </c>
      <c r="V84" s="210" t="str">
        <f>IF(口座情報!AQ84=1,口座情報!W84,IF(口座情報!AR84=1,口座情報!AP84,""))</f>
        <v/>
      </c>
    </row>
    <row r="85" spans="1:22" ht="21" customHeight="1">
      <c r="A85" s="176">
        <f t="shared" si="4"/>
        <v>81</v>
      </c>
      <c r="B85" s="185"/>
      <c r="C85" s="177">
        <f ca="1">IFERROR(VLOOKUP($B85,別添!$B$5:$G$29,2,FALSE),"")</f>
        <v>0</v>
      </c>
      <c r="D85" s="175">
        <f ca="1">IFERROR(VLOOKUP($B85,別添!$B$5:$G$29,4,FALSE),"")</f>
        <v>0</v>
      </c>
      <c r="E85" s="175">
        <f ca="1">IFERROR(VLOOKUP($B85,別添!$B$5:$G$29,5,FALSE),"")</f>
        <v>0</v>
      </c>
      <c r="F85" s="186" t="str">
        <f ca="1">IFERROR(VLOOKUP($B85,別添!$B$5:$G$29,6,FALSE),"")</f>
        <v/>
      </c>
      <c r="G85" s="251"/>
      <c r="H85" s="187">
        <f ca="1">SUMIFS(別添!I$5:I$29,別添!$B$5:$B$29,$B85)</f>
        <v>0</v>
      </c>
      <c r="I85" s="191" t="str">
        <f ca="1">IFERROR(IF(COUNTIFS(別添!$B$5:$B$29,B85,別添!$J$5:$J$29,"有")&gt;0,"有",""),"")</f>
        <v/>
      </c>
      <c r="J85" s="108">
        <f ca="1">SUMIFS(別添!K$5:K$29,別添!$B$5:$B$29,$B85)</f>
        <v>0</v>
      </c>
      <c r="K85" s="178">
        <f ca="1">SUMIFS(別添!L$5:L$29,別添!$B$5:$B$29,$B85)</f>
        <v>0</v>
      </c>
      <c r="L85" s="108">
        <f ca="1">SUMIFS(別添!M$5:M$29,別添!$B$5:$B$29,$B85)</f>
        <v>0</v>
      </c>
      <c r="M85" s="178">
        <f t="shared" ca="1" si="3"/>
        <v>0</v>
      </c>
      <c r="N85" s="143"/>
      <c r="O85" s="210" t="str">
        <f>IF(口座情報!AQ85=1,口座情報!E85,IF(口座情報!AR85=1,"ゆうちょ銀行",""))</f>
        <v/>
      </c>
      <c r="P85" s="210" t="str">
        <f>IF(口座情報!AQ85=1,口座情報!J85,IF(口座情報!AR85=1,口座情報!AA85&amp;口座情報!AB85&amp;口座情報!AC85&amp;口座情報!AD85&amp;口座情報!AE85&amp;口座情報!AF85,""))</f>
        <v/>
      </c>
      <c r="Q85" s="210" t="str">
        <f>IF(口座情報!AQ85=1,口座情報!F85&amp;口座情報!G85&amp;口座情報!H85&amp;口座情報!I85,"")</f>
        <v/>
      </c>
      <c r="R85" s="210" t="str">
        <f>IF(口座情報!AQ85=1,口座情報!K85&amp;口座情報!L85&amp;口座情報!M85,IF(口座情報!AR85=1,口座情報!X85&amp;口座情報!Y85&amp;口座情報!Z85,""))</f>
        <v/>
      </c>
      <c r="S85" s="210" t="str">
        <f>IF(口座情報!AQ85=1,口座情報!N85,"")</f>
        <v/>
      </c>
      <c r="T85" s="210" t="str">
        <f>IF(口座情報!AQ85=1,口座情報!O85&amp;口座情報!P85&amp;口座情報!Q85&amp;口座情報!R85&amp;口座情報!S85&amp;口座情報!T85&amp;口座情報!U85,IF(口座情報!AR85=1,口座情報!AG85&amp;口座情報!AH85&amp;口座情報!AI85&amp;口座情報!AJ85&amp;口座情報!AK85&amp;口座情報!AL85&amp;口座情報!AM85&amp;口座情報!AN85,""))</f>
        <v/>
      </c>
      <c r="U85" s="210" t="str">
        <f>IF(口座情報!AQ85=1,口座情報!V85,IF(口座情報!AR85=1,口座情報!AO85,""))</f>
        <v/>
      </c>
      <c r="V85" s="210" t="str">
        <f>IF(口座情報!AQ85=1,口座情報!W85,IF(口座情報!AR85=1,口座情報!AP85,""))</f>
        <v/>
      </c>
    </row>
    <row r="86" spans="1:22" ht="21" customHeight="1">
      <c r="A86" s="176">
        <f t="shared" si="4"/>
        <v>82</v>
      </c>
      <c r="B86" s="185"/>
      <c r="C86" s="177">
        <f ca="1">IFERROR(VLOOKUP($B86,別添!$B$5:$G$29,2,FALSE),"")</f>
        <v>0</v>
      </c>
      <c r="D86" s="175">
        <f ca="1">IFERROR(VLOOKUP($B86,別添!$B$5:$G$29,4,FALSE),"")</f>
        <v>0</v>
      </c>
      <c r="E86" s="175">
        <f ca="1">IFERROR(VLOOKUP($B86,別添!$B$5:$G$29,5,FALSE),"")</f>
        <v>0</v>
      </c>
      <c r="F86" s="186" t="str">
        <f ca="1">IFERROR(VLOOKUP($B86,別添!$B$5:$G$29,6,FALSE),"")</f>
        <v/>
      </c>
      <c r="G86" s="251"/>
      <c r="H86" s="187">
        <f ca="1">SUMIFS(別添!I$5:I$29,別添!$B$5:$B$29,$B86)</f>
        <v>0</v>
      </c>
      <c r="I86" s="191" t="str">
        <f ca="1">IFERROR(IF(COUNTIFS(別添!$B$5:$B$29,B86,別添!$J$5:$J$29,"有")&gt;0,"有",""),"")</f>
        <v/>
      </c>
      <c r="J86" s="108">
        <f ca="1">SUMIFS(別添!K$5:K$29,別添!$B$5:$B$29,$B86)</f>
        <v>0</v>
      </c>
      <c r="K86" s="178">
        <f ca="1">SUMIFS(別添!L$5:L$29,別添!$B$5:$B$29,$B86)</f>
        <v>0</v>
      </c>
      <c r="L86" s="108">
        <f ca="1">SUMIFS(別添!M$5:M$29,別添!$B$5:$B$29,$B86)</f>
        <v>0</v>
      </c>
      <c r="M86" s="178">
        <f t="shared" ca="1" si="3"/>
        <v>0</v>
      </c>
      <c r="N86" s="143"/>
      <c r="O86" s="210" t="str">
        <f>IF(口座情報!AQ86=1,口座情報!E86,IF(口座情報!AR86=1,"ゆうちょ銀行",""))</f>
        <v/>
      </c>
      <c r="P86" s="210" t="str">
        <f>IF(口座情報!AQ86=1,口座情報!J86,IF(口座情報!AR86=1,口座情報!AA86&amp;口座情報!AB86&amp;口座情報!AC86&amp;口座情報!AD86&amp;口座情報!AE86&amp;口座情報!AF86,""))</f>
        <v/>
      </c>
      <c r="Q86" s="210" t="str">
        <f>IF(口座情報!AQ86=1,口座情報!F86&amp;口座情報!G86&amp;口座情報!H86&amp;口座情報!I86,"")</f>
        <v/>
      </c>
      <c r="R86" s="210" t="str">
        <f>IF(口座情報!AQ86=1,口座情報!K86&amp;口座情報!L86&amp;口座情報!M86,IF(口座情報!AR86=1,口座情報!X86&amp;口座情報!Y86&amp;口座情報!Z86,""))</f>
        <v/>
      </c>
      <c r="S86" s="210" t="str">
        <f>IF(口座情報!AQ86=1,口座情報!N86,"")</f>
        <v/>
      </c>
      <c r="T86" s="210" t="str">
        <f>IF(口座情報!AQ86=1,口座情報!O86&amp;口座情報!P86&amp;口座情報!Q86&amp;口座情報!R86&amp;口座情報!S86&amp;口座情報!T86&amp;口座情報!U86,IF(口座情報!AR86=1,口座情報!AG86&amp;口座情報!AH86&amp;口座情報!AI86&amp;口座情報!AJ86&amp;口座情報!AK86&amp;口座情報!AL86&amp;口座情報!AM86&amp;口座情報!AN86,""))</f>
        <v/>
      </c>
      <c r="U86" s="210" t="str">
        <f>IF(口座情報!AQ86=1,口座情報!V86,IF(口座情報!AR86=1,口座情報!AO86,""))</f>
        <v/>
      </c>
      <c r="V86" s="210" t="str">
        <f>IF(口座情報!AQ86=1,口座情報!W86,IF(口座情報!AR86=1,口座情報!AP86,""))</f>
        <v/>
      </c>
    </row>
    <row r="87" spans="1:22" ht="21" customHeight="1">
      <c r="A87" s="176">
        <f t="shared" si="4"/>
        <v>83</v>
      </c>
      <c r="B87" s="185"/>
      <c r="C87" s="177">
        <f ca="1">IFERROR(VLOOKUP($B87,別添!$B$5:$G$29,2,FALSE),"")</f>
        <v>0</v>
      </c>
      <c r="D87" s="175">
        <f ca="1">IFERROR(VLOOKUP($B87,別添!$B$5:$G$29,4,FALSE),"")</f>
        <v>0</v>
      </c>
      <c r="E87" s="175">
        <f ca="1">IFERROR(VLOOKUP($B87,別添!$B$5:$G$29,5,FALSE),"")</f>
        <v>0</v>
      </c>
      <c r="F87" s="186" t="str">
        <f ca="1">IFERROR(VLOOKUP($B87,別添!$B$5:$G$29,6,FALSE),"")</f>
        <v/>
      </c>
      <c r="G87" s="251"/>
      <c r="H87" s="187">
        <f ca="1">SUMIFS(別添!I$5:I$29,別添!$B$5:$B$29,$B87)</f>
        <v>0</v>
      </c>
      <c r="I87" s="191" t="str">
        <f ca="1">IFERROR(IF(COUNTIFS(別添!$B$5:$B$29,B87,別添!$J$5:$J$29,"有")&gt;0,"有",""),"")</f>
        <v/>
      </c>
      <c r="J87" s="108">
        <f ca="1">SUMIFS(別添!K$5:K$29,別添!$B$5:$B$29,$B87)</f>
        <v>0</v>
      </c>
      <c r="K87" s="178">
        <f ca="1">SUMIFS(別添!L$5:L$29,別添!$B$5:$B$29,$B87)</f>
        <v>0</v>
      </c>
      <c r="L87" s="108">
        <f ca="1">SUMIFS(別添!M$5:M$29,別添!$B$5:$B$29,$B87)</f>
        <v>0</v>
      </c>
      <c r="M87" s="178">
        <f t="shared" ca="1" si="3"/>
        <v>0</v>
      </c>
      <c r="N87" s="143"/>
      <c r="O87" s="210" t="str">
        <f>IF(口座情報!AQ87=1,口座情報!E87,IF(口座情報!AR87=1,"ゆうちょ銀行",""))</f>
        <v/>
      </c>
      <c r="P87" s="210" t="str">
        <f>IF(口座情報!AQ87=1,口座情報!J87,IF(口座情報!AR87=1,口座情報!AA87&amp;口座情報!AB87&amp;口座情報!AC87&amp;口座情報!AD87&amp;口座情報!AE87&amp;口座情報!AF87,""))</f>
        <v/>
      </c>
      <c r="Q87" s="210" t="str">
        <f>IF(口座情報!AQ87=1,口座情報!F87&amp;口座情報!G87&amp;口座情報!H87&amp;口座情報!I87,"")</f>
        <v/>
      </c>
      <c r="R87" s="210" t="str">
        <f>IF(口座情報!AQ87=1,口座情報!K87&amp;口座情報!L87&amp;口座情報!M87,IF(口座情報!AR87=1,口座情報!X87&amp;口座情報!Y87&amp;口座情報!Z87,""))</f>
        <v/>
      </c>
      <c r="S87" s="210" t="str">
        <f>IF(口座情報!AQ87=1,口座情報!N87,"")</f>
        <v/>
      </c>
      <c r="T87" s="210" t="str">
        <f>IF(口座情報!AQ87=1,口座情報!O87&amp;口座情報!P87&amp;口座情報!Q87&amp;口座情報!R87&amp;口座情報!S87&amp;口座情報!T87&amp;口座情報!U87,IF(口座情報!AR87=1,口座情報!AG87&amp;口座情報!AH87&amp;口座情報!AI87&amp;口座情報!AJ87&amp;口座情報!AK87&amp;口座情報!AL87&amp;口座情報!AM87&amp;口座情報!AN87,""))</f>
        <v/>
      </c>
      <c r="U87" s="210" t="str">
        <f>IF(口座情報!AQ87=1,口座情報!V87,IF(口座情報!AR87=1,口座情報!AO87,""))</f>
        <v/>
      </c>
      <c r="V87" s="210" t="str">
        <f>IF(口座情報!AQ87=1,口座情報!W87,IF(口座情報!AR87=1,口座情報!AP87,""))</f>
        <v/>
      </c>
    </row>
    <row r="88" spans="1:22" ht="21" customHeight="1">
      <c r="A88" s="176">
        <f t="shared" si="4"/>
        <v>84</v>
      </c>
      <c r="B88" s="185"/>
      <c r="C88" s="177">
        <f ca="1">IFERROR(VLOOKUP($B88,別添!$B$5:$G$29,2,FALSE),"")</f>
        <v>0</v>
      </c>
      <c r="D88" s="175">
        <f ca="1">IFERROR(VLOOKUP($B88,別添!$B$5:$G$29,4,FALSE),"")</f>
        <v>0</v>
      </c>
      <c r="E88" s="175">
        <f ca="1">IFERROR(VLOOKUP($B88,別添!$B$5:$G$29,5,FALSE),"")</f>
        <v>0</v>
      </c>
      <c r="F88" s="186" t="str">
        <f ca="1">IFERROR(VLOOKUP($B88,別添!$B$5:$G$29,6,FALSE),"")</f>
        <v/>
      </c>
      <c r="G88" s="251"/>
      <c r="H88" s="187">
        <f ca="1">SUMIFS(別添!I$5:I$29,別添!$B$5:$B$29,$B88)</f>
        <v>0</v>
      </c>
      <c r="I88" s="191" t="str">
        <f ca="1">IFERROR(IF(COUNTIFS(別添!$B$5:$B$29,B88,別添!$J$5:$J$29,"有")&gt;0,"有",""),"")</f>
        <v/>
      </c>
      <c r="J88" s="108">
        <f ca="1">SUMIFS(別添!K$5:K$29,別添!$B$5:$B$29,$B88)</f>
        <v>0</v>
      </c>
      <c r="K88" s="178">
        <f ca="1">SUMIFS(別添!L$5:L$29,別添!$B$5:$B$29,$B88)</f>
        <v>0</v>
      </c>
      <c r="L88" s="108">
        <f ca="1">SUMIFS(別添!M$5:M$29,別添!$B$5:$B$29,$B88)</f>
        <v>0</v>
      </c>
      <c r="M88" s="178">
        <f t="shared" ca="1" si="3"/>
        <v>0</v>
      </c>
      <c r="N88" s="143"/>
      <c r="O88" s="210" t="str">
        <f>IF(口座情報!AQ88=1,口座情報!E88,IF(口座情報!AR88=1,"ゆうちょ銀行",""))</f>
        <v/>
      </c>
      <c r="P88" s="210" t="str">
        <f>IF(口座情報!AQ88=1,口座情報!J88,IF(口座情報!AR88=1,口座情報!AA88&amp;口座情報!AB88&amp;口座情報!AC88&amp;口座情報!AD88&amp;口座情報!AE88&amp;口座情報!AF88,""))</f>
        <v/>
      </c>
      <c r="Q88" s="210" t="str">
        <f>IF(口座情報!AQ88=1,口座情報!F88&amp;口座情報!G88&amp;口座情報!H88&amp;口座情報!I88,"")</f>
        <v/>
      </c>
      <c r="R88" s="210" t="str">
        <f>IF(口座情報!AQ88=1,口座情報!K88&amp;口座情報!L88&amp;口座情報!M88,IF(口座情報!AR88=1,口座情報!X88&amp;口座情報!Y88&amp;口座情報!Z88,""))</f>
        <v/>
      </c>
      <c r="S88" s="210" t="str">
        <f>IF(口座情報!AQ88=1,口座情報!N88,"")</f>
        <v/>
      </c>
      <c r="T88" s="210" t="str">
        <f>IF(口座情報!AQ88=1,口座情報!O88&amp;口座情報!P88&amp;口座情報!Q88&amp;口座情報!R88&amp;口座情報!S88&amp;口座情報!T88&amp;口座情報!U88,IF(口座情報!AR88=1,口座情報!AG88&amp;口座情報!AH88&amp;口座情報!AI88&amp;口座情報!AJ88&amp;口座情報!AK88&amp;口座情報!AL88&amp;口座情報!AM88&amp;口座情報!AN88,""))</f>
        <v/>
      </c>
      <c r="U88" s="210" t="str">
        <f>IF(口座情報!AQ88=1,口座情報!V88,IF(口座情報!AR88=1,口座情報!AO88,""))</f>
        <v/>
      </c>
      <c r="V88" s="210" t="str">
        <f>IF(口座情報!AQ88=1,口座情報!W88,IF(口座情報!AR88=1,口座情報!AP88,""))</f>
        <v/>
      </c>
    </row>
    <row r="89" spans="1:22" ht="21" customHeight="1">
      <c r="A89" s="176">
        <f t="shared" si="4"/>
        <v>85</v>
      </c>
      <c r="B89" s="185"/>
      <c r="C89" s="177">
        <f ca="1">IFERROR(VLOOKUP($B89,別添!$B$5:$G$29,2,FALSE),"")</f>
        <v>0</v>
      </c>
      <c r="D89" s="175">
        <f ca="1">IFERROR(VLOOKUP($B89,別添!$B$5:$G$29,4,FALSE),"")</f>
        <v>0</v>
      </c>
      <c r="E89" s="175">
        <f ca="1">IFERROR(VLOOKUP($B89,別添!$B$5:$G$29,5,FALSE),"")</f>
        <v>0</v>
      </c>
      <c r="F89" s="186" t="str">
        <f ca="1">IFERROR(VLOOKUP($B89,別添!$B$5:$G$29,6,FALSE),"")</f>
        <v/>
      </c>
      <c r="G89" s="251"/>
      <c r="H89" s="187">
        <f ca="1">SUMIFS(別添!I$5:I$29,別添!$B$5:$B$29,$B89)</f>
        <v>0</v>
      </c>
      <c r="I89" s="191" t="str">
        <f ca="1">IFERROR(IF(COUNTIFS(別添!$B$5:$B$29,B89,別添!$J$5:$J$29,"有")&gt;0,"有",""),"")</f>
        <v/>
      </c>
      <c r="J89" s="108">
        <f ca="1">SUMIFS(別添!K$5:K$29,別添!$B$5:$B$29,$B89)</f>
        <v>0</v>
      </c>
      <c r="K89" s="178">
        <f ca="1">SUMIFS(別添!L$5:L$29,別添!$B$5:$B$29,$B89)</f>
        <v>0</v>
      </c>
      <c r="L89" s="108">
        <f ca="1">SUMIFS(別添!M$5:M$29,別添!$B$5:$B$29,$B89)</f>
        <v>0</v>
      </c>
      <c r="M89" s="178">
        <f t="shared" ca="1" si="3"/>
        <v>0</v>
      </c>
      <c r="N89" s="143"/>
      <c r="O89" s="210" t="str">
        <f>IF(口座情報!AQ89=1,口座情報!E89,IF(口座情報!AR89=1,"ゆうちょ銀行",""))</f>
        <v/>
      </c>
      <c r="P89" s="210" t="str">
        <f>IF(口座情報!AQ89=1,口座情報!J89,IF(口座情報!AR89=1,口座情報!AA89&amp;口座情報!AB89&amp;口座情報!AC89&amp;口座情報!AD89&amp;口座情報!AE89&amp;口座情報!AF89,""))</f>
        <v/>
      </c>
      <c r="Q89" s="210" t="str">
        <f>IF(口座情報!AQ89=1,口座情報!F89&amp;口座情報!G89&amp;口座情報!H89&amp;口座情報!I89,"")</f>
        <v/>
      </c>
      <c r="R89" s="210" t="str">
        <f>IF(口座情報!AQ89=1,口座情報!K89&amp;口座情報!L89&amp;口座情報!M89,IF(口座情報!AR89=1,口座情報!X89&amp;口座情報!Y89&amp;口座情報!Z89,""))</f>
        <v/>
      </c>
      <c r="S89" s="210" t="str">
        <f>IF(口座情報!AQ89=1,口座情報!N89,"")</f>
        <v/>
      </c>
      <c r="T89" s="210" t="str">
        <f>IF(口座情報!AQ89=1,口座情報!O89&amp;口座情報!P89&amp;口座情報!Q89&amp;口座情報!R89&amp;口座情報!S89&amp;口座情報!T89&amp;口座情報!U89,IF(口座情報!AR89=1,口座情報!AG89&amp;口座情報!AH89&amp;口座情報!AI89&amp;口座情報!AJ89&amp;口座情報!AK89&amp;口座情報!AL89&amp;口座情報!AM89&amp;口座情報!AN89,""))</f>
        <v/>
      </c>
      <c r="U89" s="210" t="str">
        <f>IF(口座情報!AQ89=1,口座情報!V89,IF(口座情報!AR89=1,口座情報!AO89,""))</f>
        <v/>
      </c>
      <c r="V89" s="210" t="str">
        <f>IF(口座情報!AQ89=1,口座情報!W89,IF(口座情報!AR89=1,口座情報!AP89,""))</f>
        <v/>
      </c>
    </row>
    <row r="90" spans="1:22" ht="21" customHeight="1">
      <c r="A90" s="176">
        <f t="shared" si="4"/>
        <v>86</v>
      </c>
      <c r="B90" s="185"/>
      <c r="C90" s="177">
        <f ca="1">IFERROR(VLOOKUP($B90,別添!$B$5:$G$29,2,FALSE),"")</f>
        <v>0</v>
      </c>
      <c r="D90" s="175">
        <f ca="1">IFERROR(VLOOKUP($B90,別添!$B$5:$G$29,4,FALSE),"")</f>
        <v>0</v>
      </c>
      <c r="E90" s="175">
        <f ca="1">IFERROR(VLOOKUP($B90,別添!$B$5:$G$29,5,FALSE),"")</f>
        <v>0</v>
      </c>
      <c r="F90" s="186" t="str">
        <f ca="1">IFERROR(VLOOKUP($B90,別添!$B$5:$G$29,6,FALSE),"")</f>
        <v/>
      </c>
      <c r="G90" s="251"/>
      <c r="H90" s="187">
        <f ca="1">SUMIFS(別添!I$5:I$29,別添!$B$5:$B$29,$B90)</f>
        <v>0</v>
      </c>
      <c r="I90" s="191" t="str">
        <f ca="1">IFERROR(IF(COUNTIFS(別添!$B$5:$B$29,B90,別添!$J$5:$J$29,"有")&gt;0,"有",""),"")</f>
        <v/>
      </c>
      <c r="J90" s="108">
        <f ca="1">SUMIFS(別添!K$5:K$29,別添!$B$5:$B$29,$B90)</f>
        <v>0</v>
      </c>
      <c r="K90" s="178">
        <f ca="1">SUMIFS(別添!L$5:L$29,別添!$B$5:$B$29,$B90)</f>
        <v>0</v>
      </c>
      <c r="L90" s="108">
        <f ca="1">SUMIFS(別添!M$5:M$29,別添!$B$5:$B$29,$B90)</f>
        <v>0</v>
      </c>
      <c r="M90" s="178">
        <f t="shared" ca="1" si="3"/>
        <v>0</v>
      </c>
      <c r="N90" s="143"/>
      <c r="O90" s="210" t="str">
        <f>IF(口座情報!AQ90=1,口座情報!E90,IF(口座情報!AR90=1,"ゆうちょ銀行",""))</f>
        <v/>
      </c>
      <c r="P90" s="210" t="str">
        <f>IF(口座情報!AQ90=1,口座情報!J90,IF(口座情報!AR90=1,口座情報!AA90&amp;口座情報!AB90&amp;口座情報!AC90&amp;口座情報!AD90&amp;口座情報!AE90&amp;口座情報!AF90,""))</f>
        <v/>
      </c>
      <c r="Q90" s="210" t="str">
        <f>IF(口座情報!AQ90=1,口座情報!F90&amp;口座情報!G90&amp;口座情報!H90&amp;口座情報!I90,"")</f>
        <v/>
      </c>
      <c r="R90" s="210" t="str">
        <f>IF(口座情報!AQ90=1,口座情報!K90&amp;口座情報!L90&amp;口座情報!M90,IF(口座情報!AR90=1,口座情報!X90&amp;口座情報!Y90&amp;口座情報!Z90,""))</f>
        <v/>
      </c>
      <c r="S90" s="210" t="str">
        <f>IF(口座情報!AQ90=1,口座情報!N90,"")</f>
        <v/>
      </c>
      <c r="T90" s="210" t="str">
        <f>IF(口座情報!AQ90=1,口座情報!O90&amp;口座情報!P90&amp;口座情報!Q90&amp;口座情報!R90&amp;口座情報!S90&amp;口座情報!T90&amp;口座情報!U90,IF(口座情報!AR90=1,口座情報!AG90&amp;口座情報!AH90&amp;口座情報!AI90&amp;口座情報!AJ90&amp;口座情報!AK90&amp;口座情報!AL90&amp;口座情報!AM90&amp;口座情報!AN90,""))</f>
        <v/>
      </c>
      <c r="U90" s="210" t="str">
        <f>IF(口座情報!AQ90=1,口座情報!V90,IF(口座情報!AR90=1,口座情報!AO90,""))</f>
        <v/>
      </c>
      <c r="V90" s="210" t="str">
        <f>IF(口座情報!AQ90=1,口座情報!W90,IF(口座情報!AR90=1,口座情報!AP90,""))</f>
        <v/>
      </c>
    </row>
    <row r="91" spans="1:22" ht="21" customHeight="1">
      <c r="A91" s="176">
        <f t="shared" si="4"/>
        <v>87</v>
      </c>
      <c r="B91" s="185"/>
      <c r="C91" s="177">
        <f ca="1">IFERROR(VLOOKUP($B91,別添!$B$5:$G$29,2,FALSE),"")</f>
        <v>0</v>
      </c>
      <c r="D91" s="175">
        <f ca="1">IFERROR(VLOOKUP($B91,別添!$B$5:$G$29,4,FALSE),"")</f>
        <v>0</v>
      </c>
      <c r="E91" s="175">
        <f ca="1">IFERROR(VLOOKUP($B91,別添!$B$5:$G$29,5,FALSE),"")</f>
        <v>0</v>
      </c>
      <c r="F91" s="186" t="str">
        <f ca="1">IFERROR(VLOOKUP($B91,別添!$B$5:$G$29,6,FALSE),"")</f>
        <v/>
      </c>
      <c r="G91" s="251"/>
      <c r="H91" s="187">
        <f ca="1">SUMIFS(別添!I$5:I$29,別添!$B$5:$B$29,$B91)</f>
        <v>0</v>
      </c>
      <c r="I91" s="191" t="str">
        <f ca="1">IFERROR(IF(COUNTIFS(別添!$B$5:$B$29,B91,別添!$J$5:$J$29,"有")&gt;0,"有",""),"")</f>
        <v/>
      </c>
      <c r="J91" s="108">
        <f ca="1">SUMIFS(別添!K$5:K$29,別添!$B$5:$B$29,$B91)</f>
        <v>0</v>
      </c>
      <c r="K91" s="178">
        <f ca="1">SUMIFS(別添!L$5:L$29,別添!$B$5:$B$29,$B91)</f>
        <v>0</v>
      </c>
      <c r="L91" s="108">
        <f ca="1">SUMIFS(別添!M$5:M$29,別添!$B$5:$B$29,$B91)</f>
        <v>0</v>
      </c>
      <c r="M91" s="178">
        <f t="shared" ca="1" si="3"/>
        <v>0</v>
      </c>
      <c r="N91" s="143"/>
      <c r="O91" s="210" t="str">
        <f>IF(口座情報!AQ91=1,口座情報!E91,IF(口座情報!AR91=1,"ゆうちょ銀行",""))</f>
        <v/>
      </c>
      <c r="P91" s="210" t="str">
        <f>IF(口座情報!AQ91=1,口座情報!J91,IF(口座情報!AR91=1,口座情報!AA91&amp;口座情報!AB91&amp;口座情報!AC91&amp;口座情報!AD91&amp;口座情報!AE91&amp;口座情報!AF91,""))</f>
        <v/>
      </c>
      <c r="Q91" s="210" t="str">
        <f>IF(口座情報!AQ91=1,口座情報!F91&amp;口座情報!G91&amp;口座情報!H91&amp;口座情報!I91,"")</f>
        <v/>
      </c>
      <c r="R91" s="210" t="str">
        <f>IF(口座情報!AQ91=1,口座情報!K91&amp;口座情報!L91&amp;口座情報!M91,IF(口座情報!AR91=1,口座情報!X91&amp;口座情報!Y91&amp;口座情報!Z91,""))</f>
        <v/>
      </c>
      <c r="S91" s="210" t="str">
        <f>IF(口座情報!AQ91=1,口座情報!N91,"")</f>
        <v/>
      </c>
      <c r="T91" s="210" t="str">
        <f>IF(口座情報!AQ91=1,口座情報!O91&amp;口座情報!P91&amp;口座情報!Q91&amp;口座情報!R91&amp;口座情報!S91&amp;口座情報!T91&amp;口座情報!U91,IF(口座情報!AR91=1,口座情報!AG91&amp;口座情報!AH91&amp;口座情報!AI91&amp;口座情報!AJ91&amp;口座情報!AK91&amp;口座情報!AL91&amp;口座情報!AM91&amp;口座情報!AN91,""))</f>
        <v/>
      </c>
      <c r="U91" s="210" t="str">
        <f>IF(口座情報!AQ91=1,口座情報!V91,IF(口座情報!AR91=1,口座情報!AO91,""))</f>
        <v/>
      </c>
      <c r="V91" s="210" t="str">
        <f>IF(口座情報!AQ91=1,口座情報!W91,IF(口座情報!AR91=1,口座情報!AP91,""))</f>
        <v/>
      </c>
    </row>
    <row r="92" spans="1:22" ht="21" customHeight="1">
      <c r="A92" s="176">
        <f t="shared" si="4"/>
        <v>88</v>
      </c>
      <c r="B92" s="185"/>
      <c r="C92" s="177">
        <f ca="1">IFERROR(VLOOKUP($B92,別添!$B$5:$G$29,2,FALSE),"")</f>
        <v>0</v>
      </c>
      <c r="D92" s="175">
        <f ca="1">IFERROR(VLOOKUP($B92,別添!$B$5:$G$29,4,FALSE),"")</f>
        <v>0</v>
      </c>
      <c r="E92" s="175">
        <f ca="1">IFERROR(VLOOKUP($B92,別添!$B$5:$G$29,5,FALSE),"")</f>
        <v>0</v>
      </c>
      <c r="F92" s="186" t="str">
        <f ca="1">IFERROR(VLOOKUP($B92,別添!$B$5:$G$29,6,FALSE),"")</f>
        <v/>
      </c>
      <c r="G92" s="251"/>
      <c r="H92" s="187">
        <f ca="1">SUMIFS(別添!I$5:I$29,別添!$B$5:$B$29,$B92)</f>
        <v>0</v>
      </c>
      <c r="I92" s="191" t="str">
        <f ca="1">IFERROR(IF(COUNTIFS(別添!$B$5:$B$29,B92,別添!$J$5:$J$29,"有")&gt;0,"有",""),"")</f>
        <v/>
      </c>
      <c r="J92" s="108">
        <f ca="1">SUMIFS(別添!K$5:K$29,別添!$B$5:$B$29,$B92)</f>
        <v>0</v>
      </c>
      <c r="K92" s="178">
        <f ca="1">SUMIFS(別添!L$5:L$29,別添!$B$5:$B$29,$B92)</f>
        <v>0</v>
      </c>
      <c r="L92" s="108">
        <f ca="1">SUMIFS(別添!M$5:M$29,別添!$B$5:$B$29,$B92)</f>
        <v>0</v>
      </c>
      <c r="M92" s="178">
        <f t="shared" ca="1" si="3"/>
        <v>0</v>
      </c>
      <c r="N92" s="143"/>
      <c r="O92" s="210" t="str">
        <f>IF(口座情報!AQ92=1,口座情報!E92,IF(口座情報!AR92=1,"ゆうちょ銀行",""))</f>
        <v/>
      </c>
      <c r="P92" s="210" t="str">
        <f>IF(口座情報!AQ92=1,口座情報!J92,IF(口座情報!AR92=1,口座情報!AA92&amp;口座情報!AB92&amp;口座情報!AC92&amp;口座情報!AD92&amp;口座情報!AE92&amp;口座情報!AF92,""))</f>
        <v/>
      </c>
      <c r="Q92" s="210" t="str">
        <f>IF(口座情報!AQ92=1,口座情報!F92&amp;口座情報!G92&amp;口座情報!H92&amp;口座情報!I92,"")</f>
        <v/>
      </c>
      <c r="R92" s="210" t="str">
        <f>IF(口座情報!AQ92=1,口座情報!K92&amp;口座情報!L92&amp;口座情報!M92,IF(口座情報!AR92=1,口座情報!X92&amp;口座情報!Y92&amp;口座情報!Z92,""))</f>
        <v/>
      </c>
      <c r="S92" s="210" t="str">
        <f>IF(口座情報!AQ92=1,口座情報!N92,"")</f>
        <v/>
      </c>
      <c r="T92" s="210" t="str">
        <f>IF(口座情報!AQ92=1,口座情報!O92&amp;口座情報!P92&amp;口座情報!Q92&amp;口座情報!R92&amp;口座情報!S92&amp;口座情報!T92&amp;口座情報!U92,IF(口座情報!AR92=1,口座情報!AG92&amp;口座情報!AH92&amp;口座情報!AI92&amp;口座情報!AJ92&amp;口座情報!AK92&amp;口座情報!AL92&amp;口座情報!AM92&amp;口座情報!AN92,""))</f>
        <v/>
      </c>
      <c r="U92" s="210" t="str">
        <f>IF(口座情報!AQ92=1,口座情報!V92,IF(口座情報!AR92=1,口座情報!AO92,""))</f>
        <v/>
      </c>
      <c r="V92" s="210" t="str">
        <f>IF(口座情報!AQ92=1,口座情報!W92,IF(口座情報!AR92=1,口座情報!AP92,""))</f>
        <v/>
      </c>
    </row>
    <row r="93" spans="1:22" ht="21" customHeight="1">
      <c r="A93" s="176">
        <f t="shared" si="4"/>
        <v>89</v>
      </c>
      <c r="B93" s="185"/>
      <c r="C93" s="177">
        <f ca="1">IFERROR(VLOOKUP($B93,別添!$B$5:$G$29,2,FALSE),"")</f>
        <v>0</v>
      </c>
      <c r="D93" s="175">
        <f ca="1">IFERROR(VLOOKUP($B93,別添!$B$5:$G$29,4,FALSE),"")</f>
        <v>0</v>
      </c>
      <c r="E93" s="175">
        <f ca="1">IFERROR(VLOOKUP($B93,別添!$B$5:$G$29,5,FALSE),"")</f>
        <v>0</v>
      </c>
      <c r="F93" s="186" t="str">
        <f ca="1">IFERROR(VLOOKUP($B93,別添!$B$5:$G$29,6,FALSE),"")</f>
        <v/>
      </c>
      <c r="G93" s="251"/>
      <c r="H93" s="187">
        <f ca="1">SUMIFS(別添!I$5:I$29,別添!$B$5:$B$29,$B93)</f>
        <v>0</v>
      </c>
      <c r="I93" s="191" t="str">
        <f ca="1">IFERROR(IF(COUNTIFS(別添!$B$5:$B$29,B93,別添!$J$5:$J$29,"有")&gt;0,"有",""),"")</f>
        <v/>
      </c>
      <c r="J93" s="108">
        <f ca="1">SUMIFS(別添!K$5:K$29,別添!$B$5:$B$29,$B93)</f>
        <v>0</v>
      </c>
      <c r="K93" s="178">
        <f ca="1">SUMIFS(別添!L$5:L$29,別添!$B$5:$B$29,$B93)</f>
        <v>0</v>
      </c>
      <c r="L93" s="108">
        <f ca="1">SUMIFS(別添!M$5:M$29,別添!$B$5:$B$29,$B93)</f>
        <v>0</v>
      </c>
      <c r="M93" s="178">
        <f t="shared" ca="1" si="3"/>
        <v>0</v>
      </c>
      <c r="N93" s="143"/>
      <c r="O93" s="210" t="str">
        <f>IF(口座情報!AQ93=1,口座情報!E93,IF(口座情報!AR93=1,"ゆうちょ銀行",""))</f>
        <v/>
      </c>
      <c r="P93" s="210" t="str">
        <f>IF(口座情報!AQ93=1,口座情報!J93,IF(口座情報!AR93=1,口座情報!AA93&amp;口座情報!AB93&amp;口座情報!AC93&amp;口座情報!AD93&amp;口座情報!AE93&amp;口座情報!AF93,""))</f>
        <v/>
      </c>
      <c r="Q93" s="210" t="str">
        <f>IF(口座情報!AQ93=1,口座情報!F93&amp;口座情報!G93&amp;口座情報!H93&amp;口座情報!I93,"")</f>
        <v/>
      </c>
      <c r="R93" s="210" t="str">
        <f>IF(口座情報!AQ93=1,口座情報!K93&amp;口座情報!L93&amp;口座情報!M93,IF(口座情報!AR93=1,口座情報!X93&amp;口座情報!Y93&amp;口座情報!Z93,""))</f>
        <v/>
      </c>
      <c r="S93" s="210" t="str">
        <f>IF(口座情報!AQ93=1,口座情報!N93,"")</f>
        <v/>
      </c>
      <c r="T93" s="210" t="str">
        <f>IF(口座情報!AQ93=1,口座情報!O93&amp;口座情報!P93&amp;口座情報!Q93&amp;口座情報!R93&amp;口座情報!S93&amp;口座情報!T93&amp;口座情報!U93,IF(口座情報!AR93=1,口座情報!AG93&amp;口座情報!AH93&amp;口座情報!AI93&amp;口座情報!AJ93&amp;口座情報!AK93&amp;口座情報!AL93&amp;口座情報!AM93&amp;口座情報!AN93,""))</f>
        <v/>
      </c>
      <c r="U93" s="210" t="str">
        <f>IF(口座情報!AQ93=1,口座情報!V93,IF(口座情報!AR93=1,口座情報!AO93,""))</f>
        <v/>
      </c>
      <c r="V93" s="210" t="str">
        <f>IF(口座情報!AQ93=1,口座情報!W93,IF(口座情報!AR93=1,口座情報!AP93,""))</f>
        <v/>
      </c>
    </row>
    <row r="94" spans="1:22" ht="21" customHeight="1">
      <c r="A94" s="176">
        <f t="shared" si="4"/>
        <v>90</v>
      </c>
      <c r="B94" s="185"/>
      <c r="C94" s="177">
        <f ca="1">IFERROR(VLOOKUP($B94,別添!$B$5:$G$29,2,FALSE),"")</f>
        <v>0</v>
      </c>
      <c r="D94" s="175">
        <f ca="1">IFERROR(VLOOKUP($B94,別添!$B$5:$G$29,4,FALSE),"")</f>
        <v>0</v>
      </c>
      <c r="E94" s="175">
        <f ca="1">IFERROR(VLOOKUP($B94,別添!$B$5:$G$29,5,FALSE),"")</f>
        <v>0</v>
      </c>
      <c r="F94" s="186" t="str">
        <f ca="1">IFERROR(VLOOKUP($B94,別添!$B$5:$G$29,6,FALSE),"")</f>
        <v/>
      </c>
      <c r="G94" s="251"/>
      <c r="H94" s="187">
        <f ca="1">SUMIFS(別添!I$5:I$29,別添!$B$5:$B$29,$B94)</f>
        <v>0</v>
      </c>
      <c r="I94" s="191" t="str">
        <f ca="1">IFERROR(IF(COUNTIFS(別添!$B$5:$B$29,B94,別添!$J$5:$J$29,"有")&gt;0,"有",""),"")</f>
        <v/>
      </c>
      <c r="J94" s="108">
        <f ca="1">SUMIFS(別添!K$5:K$29,別添!$B$5:$B$29,$B94)</f>
        <v>0</v>
      </c>
      <c r="K94" s="178">
        <f ca="1">SUMIFS(別添!L$5:L$29,別添!$B$5:$B$29,$B94)</f>
        <v>0</v>
      </c>
      <c r="L94" s="108">
        <f ca="1">SUMIFS(別添!M$5:M$29,別添!$B$5:$B$29,$B94)</f>
        <v>0</v>
      </c>
      <c r="M94" s="178">
        <f t="shared" ref="M94:M104" ca="1" si="5">SUM(H94,J94,K94,L94)</f>
        <v>0</v>
      </c>
      <c r="N94" s="143"/>
      <c r="O94" s="210" t="str">
        <f>IF(口座情報!AQ94=1,口座情報!E94,IF(口座情報!AR94=1,"ゆうちょ銀行",""))</f>
        <v/>
      </c>
      <c r="P94" s="210" t="str">
        <f>IF(口座情報!AQ94=1,口座情報!J94,IF(口座情報!AR94=1,口座情報!AA94&amp;口座情報!AB94&amp;口座情報!AC94&amp;口座情報!AD94&amp;口座情報!AE94&amp;口座情報!AF94,""))</f>
        <v/>
      </c>
      <c r="Q94" s="210" t="str">
        <f>IF(口座情報!AQ94=1,口座情報!F94&amp;口座情報!G94&amp;口座情報!H94&amp;口座情報!I94,"")</f>
        <v/>
      </c>
      <c r="R94" s="210" t="str">
        <f>IF(口座情報!AQ94=1,口座情報!K94&amp;口座情報!L94&amp;口座情報!M94,IF(口座情報!AR94=1,口座情報!X94&amp;口座情報!Y94&amp;口座情報!Z94,""))</f>
        <v/>
      </c>
      <c r="S94" s="210" t="str">
        <f>IF(口座情報!AQ94=1,口座情報!N94,"")</f>
        <v/>
      </c>
      <c r="T94" s="210" t="str">
        <f>IF(口座情報!AQ94=1,口座情報!O94&amp;口座情報!P94&amp;口座情報!Q94&amp;口座情報!R94&amp;口座情報!S94&amp;口座情報!T94&amp;口座情報!U94,IF(口座情報!AR94=1,口座情報!AG94&amp;口座情報!AH94&amp;口座情報!AI94&amp;口座情報!AJ94&amp;口座情報!AK94&amp;口座情報!AL94&amp;口座情報!AM94&amp;口座情報!AN94,""))</f>
        <v/>
      </c>
      <c r="U94" s="210" t="str">
        <f>IF(口座情報!AQ94=1,口座情報!V94,IF(口座情報!AR94=1,口座情報!AO94,""))</f>
        <v/>
      </c>
      <c r="V94" s="210" t="str">
        <f>IF(口座情報!AQ94=1,口座情報!W94,IF(口座情報!AR94=1,口座情報!AP94,""))</f>
        <v/>
      </c>
    </row>
    <row r="95" spans="1:22" ht="21" customHeight="1">
      <c r="A95" s="176">
        <f t="shared" si="4"/>
        <v>91</v>
      </c>
      <c r="B95" s="185"/>
      <c r="C95" s="177">
        <f ca="1">IFERROR(VLOOKUP($B95,別添!$B$5:$G$29,2,FALSE),"")</f>
        <v>0</v>
      </c>
      <c r="D95" s="175">
        <f ca="1">IFERROR(VLOOKUP($B95,別添!$B$5:$G$29,4,FALSE),"")</f>
        <v>0</v>
      </c>
      <c r="E95" s="175">
        <f ca="1">IFERROR(VLOOKUP($B95,別添!$B$5:$G$29,5,FALSE),"")</f>
        <v>0</v>
      </c>
      <c r="F95" s="186" t="str">
        <f ca="1">IFERROR(VLOOKUP($B95,別添!$B$5:$G$29,6,FALSE),"")</f>
        <v/>
      </c>
      <c r="G95" s="251"/>
      <c r="H95" s="187">
        <f ca="1">SUMIFS(別添!I$5:I$29,別添!$B$5:$B$29,$B95)</f>
        <v>0</v>
      </c>
      <c r="I95" s="191" t="str">
        <f ca="1">IFERROR(IF(COUNTIFS(別添!$B$5:$B$29,B95,別添!$J$5:$J$29,"有")&gt;0,"有",""),"")</f>
        <v/>
      </c>
      <c r="J95" s="108">
        <f ca="1">SUMIFS(別添!K$5:K$29,別添!$B$5:$B$29,$B95)</f>
        <v>0</v>
      </c>
      <c r="K95" s="178">
        <f ca="1">SUMIFS(別添!L$5:L$29,別添!$B$5:$B$29,$B95)</f>
        <v>0</v>
      </c>
      <c r="L95" s="108">
        <f ca="1">SUMIFS(別添!M$5:M$29,別添!$B$5:$B$29,$B95)</f>
        <v>0</v>
      </c>
      <c r="M95" s="178">
        <f t="shared" ca="1" si="5"/>
        <v>0</v>
      </c>
      <c r="N95" s="143"/>
      <c r="O95" s="210" t="str">
        <f>IF(口座情報!AQ95=1,口座情報!E95,IF(口座情報!AR95=1,"ゆうちょ銀行",""))</f>
        <v/>
      </c>
      <c r="P95" s="210" t="str">
        <f>IF(口座情報!AQ95=1,口座情報!J95,IF(口座情報!AR95=1,口座情報!AA95&amp;口座情報!AB95&amp;口座情報!AC95&amp;口座情報!AD95&amp;口座情報!AE95&amp;口座情報!AF95,""))</f>
        <v/>
      </c>
      <c r="Q95" s="210" t="str">
        <f>IF(口座情報!AQ95=1,口座情報!F95&amp;口座情報!G95&amp;口座情報!H95&amp;口座情報!I95,"")</f>
        <v/>
      </c>
      <c r="R95" s="210" t="str">
        <f>IF(口座情報!AQ95=1,口座情報!K95&amp;口座情報!L95&amp;口座情報!M95,IF(口座情報!AR95=1,口座情報!X95&amp;口座情報!Y95&amp;口座情報!Z95,""))</f>
        <v/>
      </c>
      <c r="S95" s="210" t="str">
        <f>IF(口座情報!AQ95=1,口座情報!N95,"")</f>
        <v/>
      </c>
      <c r="T95" s="210" t="str">
        <f>IF(口座情報!AQ95=1,口座情報!O95&amp;口座情報!P95&amp;口座情報!Q95&amp;口座情報!R95&amp;口座情報!S95&amp;口座情報!T95&amp;口座情報!U95,IF(口座情報!AR95=1,口座情報!AG95&amp;口座情報!AH95&amp;口座情報!AI95&amp;口座情報!AJ95&amp;口座情報!AK95&amp;口座情報!AL95&amp;口座情報!AM95&amp;口座情報!AN95,""))</f>
        <v/>
      </c>
      <c r="U95" s="210" t="str">
        <f>IF(口座情報!AQ95=1,口座情報!V95,IF(口座情報!AR95=1,口座情報!AO95,""))</f>
        <v/>
      </c>
      <c r="V95" s="210" t="str">
        <f>IF(口座情報!AQ95=1,口座情報!W95,IF(口座情報!AR95=1,口座情報!AP95,""))</f>
        <v/>
      </c>
    </row>
    <row r="96" spans="1:22" ht="21" customHeight="1">
      <c r="A96" s="176">
        <f t="shared" si="4"/>
        <v>92</v>
      </c>
      <c r="B96" s="185"/>
      <c r="C96" s="177">
        <f ca="1">IFERROR(VLOOKUP($B96,別添!$B$5:$G$29,2,FALSE),"")</f>
        <v>0</v>
      </c>
      <c r="D96" s="175">
        <f ca="1">IFERROR(VLOOKUP($B96,別添!$B$5:$G$29,4,FALSE),"")</f>
        <v>0</v>
      </c>
      <c r="E96" s="175">
        <f ca="1">IFERROR(VLOOKUP($B96,別添!$B$5:$G$29,5,FALSE),"")</f>
        <v>0</v>
      </c>
      <c r="F96" s="186" t="str">
        <f ca="1">IFERROR(VLOOKUP($B96,別添!$B$5:$G$29,6,FALSE),"")</f>
        <v/>
      </c>
      <c r="G96" s="251"/>
      <c r="H96" s="187">
        <f ca="1">SUMIFS(別添!I$5:I$29,別添!$B$5:$B$29,$B96)</f>
        <v>0</v>
      </c>
      <c r="I96" s="191" t="str">
        <f ca="1">IFERROR(IF(COUNTIFS(別添!$B$5:$B$29,B96,別添!$J$5:$J$29,"有")&gt;0,"有",""),"")</f>
        <v/>
      </c>
      <c r="J96" s="108">
        <f ca="1">SUMIFS(別添!K$5:K$29,別添!$B$5:$B$29,$B96)</f>
        <v>0</v>
      </c>
      <c r="K96" s="178">
        <f ca="1">SUMIFS(別添!L$5:L$29,別添!$B$5:$B$29,$B96)</f>
        <v>0</v>
      </c>
      <c r="L96" s="108">
        <f ca="1">SUMIFS(別添!M$5:M$29,別添!$B$5:$B$29,$B96)</f>
        <v>0</v>
      </c>
      <c r="M96" s="178">
        <f t="shared" ca="1" si="5"/>
        <v>0</v>
      </c>
      <c r="N96" s="143"/>
      <c r="O96" s="210" t="str">
        <f>IF(口座情報!AQ96=1,口座情報!E96,IF(口座情報!AR96=1,"ゆうちょ銀行",""))</f>
        <v/>
      </c>
      <c r="P96" s="210" t="str">
        <f>IF(口座情報!AQ96=1,口座情報!J96,IF(口座情報!AR96=1,口座情報!AA96&amp;口座情報!AB96&amp;口座情報!AC96&amp;口座情報!AD96&amp;口座情報!AE96&amp;口座情報!AF96,""))</f>
        <v/>
      </c>
      <c r="Q96" s="210" t="str">
        <f>IF(口座情報!AQ96=1,口座情報!F96&amp;口座情報!G96&amp;口座情報!H96&amp;口座情報!I96,"")</f>
        <v/>
      </c>
      <c r="R96" s="210" t="str">
        <f>IF(口座情報!AQ96=1,口座情報!K96&amp;口座情報!L96&amp;口座情報!M96,IF(口座情報!AR96=1,口座情報!X96&amp;口座情報!Y96&amp;口座情報!Z96,""))</f>
        <v/>
      </c>
      <c r="S96" s="210" t="str">
        <f>IF(口座情報!AQ96=1,口座情報!N96,"")</f>
        <v/>
      </c>
      <c r="T96" s="210" t="str">
        <f>IF(口座情報!AQ96=1,口座情報!O96&amp;口座情報!P96&amp;口座情報!Q96&amp;口座情報!R96&amp;口座情報!S96&amp;口座情報!T96&amp;口座情報!U96,IF(口座情報!AR96=1,口座情報!AG96&amp;口座情報!AH96&amp;口座情報!AI96&amp;口座情報!AJ96&amp;口座情報!AK96&amp;口座情報!AL96&amp;口座情報!AM96&amp;口座情報!AN96,""))</f>
        <v/>
      </c>
      <c r="U96" s="210" t="str">
        <f>IF(口座情報!AQ96=1,口座情報!V96,IF(口座情報!AR96=1,口座情報!AO96,""))</f>
        <v/>
      </c>
      <c r="V96" s="210" t="str">
        <f>IF(口座情報!AQ96=1,口座情報!W96,IF(口座情報!AR96=1,口座情報!AP96,""))</f>
        <v/>
      </c>
    </row>
    <row r="97" spans="1:22" ht="21" customHeight="1">
      <c r="A97" s="176">
        <f t="shared" si="4"/>
        <v>93</v>
      </c>
      <c r="B97" s="185"/>
      <c r="C97" s="177">
        <f ca="1">IFERROR(VLOOKUP($B97,別添!$B$5:$G$29,2,FALSE),"")</f>
        <v>0</v>
      </c>
      <c r="D97" s="175">
        <f ca="1">IFERROR(VLOOKUP($B97,別添!$B$5:$G$29,4,FALSE),"")</f>
        <v>0</v>
      </c>
      <c r="E97" s="175">
        <f ca="1">IFERROR(VLOOKUP($B97,別添!$B$5:$G$29,5,FALSE),"")</f>
        <v>0</v>
      </c>
      <c r="F97" s="186" t="str">
        <f ca="1">IFERROR(VLOOKUP($B97,別添!$B$5:$G$29,6,FALSE),"")</f>
        <v/>
      </c>
      <c r="G97" s="251"/>
      <c r="H97" s="187">
        <f ca="1">SUMIFS(別添!I$5:I$29,別添!$B$5:$B$29,$B97)</f>
        <v>0</v>
      </c>
      <c r="I97" s="191" t="str">
        <f ca="1">IFERROR(IF(COUNTIFS(別添!$B$5:$B$29,B97,別添!$J$5:$J$29,"有")&gt;0,"有",""),"")</f>
        <v/>
      </c>
      <c r="J97" s="108">
        <f ca="1">SUMIFS(別添!K$5:K$29,別添!$B$5:$B$29,$B97)</f>
        <v>0</v>
      </c>
      <c r="K97" s="178">
        <f ca="1">SUMIFS(別添!L$5:L$29,別添!$B$5:$B$29,$B97)</f>
        <v>0</v>
      </c>
      <c r="L97" s="108">
        <f ca="1">SUMIFS(別添!M$5:M$29,別添!$B$5:$B$29,$B97)</f>
        <v>0</v>
      </c>
      <c r="M97" s="178">
        <f t="shared" ca="1" si="5"/>
        <v>0</v>
      </c>
      <c r="N97" s="143"/>
      <c r="O97" s="210" t="str">
        <f>IF(口座情報!AQ97=1,口座情報!E97,IF(口座情報!AR97=1,"ゆうちょ銀行",""))</f>
        <v/>
      </c>
      <c r="P97" s="210" t="str">
        <f>IF(口座情報!AQ97=1,口座情報!J97,IF(口座情報!AR97=1,口座情報!AA97&amp;口座情報!AB97&amp;口座情報!AC97&amp;口座情報!AD97&amp;口座情報!AE97&amp;口座情報!AF97,""))</f>
        <v/>
      </c>
      <c r="Q97" s="210" t="str">
        <f>IF(口座情報!AQ97=1,口座情報!F97&amp;口座情報!G97&amp;口座情報!H97&amp;口座情報!I97,"")</f>
        <v/>
      </c>
      <c r="R97" s="210" t="str">
        <f>IF(口座情報!AQ97=1,口座情報!K97&amp;口座情報!L97&amp;口座情報!M97,IF(口座情報!AR97=1,口座情報!X97&amp;口座情報!Y97&amp;口座情報!Z97,""))</f>
        <v/>
      </c>
      <c r="S97" s="210" t="str">
        <f>IF(口座情報!AQ97=1,口座情報!N97,"")</f>
        <v/>
      </c>
      <c r="T97" s="210" t="str">
        <f>IF(口座情報!AQ97=1,口座情報!O97&amp;口座情報!P97&amp;口座情報!Q97&amp;口座情報!R97&amp;口座情報!S97&amp;口座情報!T97&amp;口座情報!U97,IF(口座情報!AR97=1,口座情報!AG97&amp;口座情報!AH97&amp;口座情報!AI97&amp;口座情報!AJ97&amp;口座情報!AK97&amp;口座情報!AL97&amp;口座情報!AM97&amp;口座情報!AN97,""))</f>
        <v/>
      </c>
      <c r="U97" s="210" t="str">
        <f>IF(口座情報!AQ97=1,口座情報!V97,IF(口座情報!AR97=1,口座情報!AO97,""))</f>
        <v/>
      </c>
      <c r="V97" s="210" t="str">
        <f>IF(口座情報!AQ97=1,口座情報!W97,IF(口座情報!AR97=1,口座情報!AP97,""))</f>
        <v/>
      </c>
    </row>
    <row r="98" spans="1:22" ht="21" customHeight="1">
      <c r="A98" s="176">
        <f t="shared" si="4"/>
        <v>94</v>
      </c>
      <c r="B98" s="185"/>
      <c r="C98" s="177">
        <f ca="1">IFERROR(VLOOKUP($B98,別添!$B$5:$G$29,2,FALSE),"")</f>
        <v>0</v>
      </c>
      <c r="D98" s="175">
        <f ca="1">IFERROR(VLOOKUP($B98,別添!$B$5:$G$29,4,FALSE),"")</f>
        <v>0</v>
      </c>
      <c r="E98" s="175">
        <f ca="1">IFERROR(VLOOKUP($B98,別添!$B$5:$G$29,5,FALSE),"")</f>
        <v>0</v>
      </c>
      <c r="F98" s="186" t="str">
        <f ca="1">IFERROR(VLOOKUP($B98,別添!$B$5:$G$29,6,FALSE),"")</f>
        <v/>
      </c>
      <c r="G98" s="251"/>
      <c r="H98" s="187">
        <f ca="1">SUMIFS(別添!I$5:I$29,別添!$B$5:$B$29,$B98)</f>
        <v>0</v>
      </c>
      <c r="I98" s="191" t="str">
        <f ca="1">IFERROR(IF(COUNTIFS(別添!$B$5:$B$29,B98,別添!$J$5:$J$29,"有")&gt;0,"有",""),"")</f>
        <v/>
      </c>
      <c r="J98" s="108">
        <f ca="1">SUMIFS(別添!K$5:K$29,別添!$B$5:$B$29,$B98)</f>
        <v>0</v>
      </c>
      <c r="K98" s="178">
        <f ca="1">SUMIFS(別添!L$5:L$29,別添!$B$5:$B$29,$B98)</f>
        <v>0</v>
      </c>
      <c r="L98" s="108">
        <f ca="1">SUMIFS(別添!M$5:M$29,別添!$B$5:$B$29,$B98)</f>
        <v>0</v>
      </c>
      <c r="M98" s="178">
        <f t="shared" ca="1" si="5"/>
        <v>0</v>
      </c>
      <c r="N98" s="143"/>
      <c r="O98" s="210" t="str">
        <f>IF(口座情報!AQ98=1,口座情報!E98,IF(口座情報!AR98=1,"ゆうちょ銀行",""))</f>
        <v/>
      </c>
      <c r="P98" s="210" t="str">
        <f>IF(口座情報!AQ98=1,口座情報!J98,IF(口座情報!AR98=1,口座情報!AA98&amp;口座情報!AB98&amp;口座情報!AC98&amp;口座情報!AD98&amp;口座情報!AE98&amp;口座情報!AF98,""))</f>
        <v/>
      </c>
      <c r="Q98" s="210" t="str">
        <f>IF(口座情報!AQ98=1,口座情報!F98&amp;口座情報!G98&amp;口座情報!H98&amp;口座情報!I98,"")</f>
        <v/>
      </c>
      <c r="R98" s="210" t="str">
        <f>IF(口座情報!AQ98=1,口座情報!K98&amp;口座情報!L98&amp;口座情報!M98,IF(口座情報!AR98=1,口座情報!X98&amp;口座情報!Y98&amp;口座情報!Z98,""))</f>
        <v/>
      </c>
      <c r="S98" s="210" t="str">
        <f>IF(口座情報!AQ98=1,口座情報!N98,"")</f>
        <v/>
      </c>
      <c r="T98" s="210" t="str">
        <f>IF(口座情報!AQ98=1,口座情報!O98&amp;口座情報!P98&amp;口座情報!Q98&amp;口座情報!R98&amp;口座情報!S98&amp;口座情報!T98&amp;口座情報!U98,IF(口座情報!AR98=1,口座情報!AG98&amp;口座情報!AH98&amp;口座情報!AI98&amp;口座情報!AJ98&amp;口座情報!AK98&amp;口座情報!AL98&amp;口座情報!AM98&amp;口座情報!AN98,""))</f>
        <v/>
      </c>
      <c r="U98" s="210" t="str">
        <f>IF(口座情報!AQ98=1,口座情報!V98,IF(口座情報!AR98=1,口座情報!AO98,""))</f>
        <v/>
      </c>
      <c r="V98" s="210" t="str">
        <f>IF(口座情報!AQ98=1,口座情報!W98,IF(口座情報!AR98=1,口座情報!AP98,""))</f>
        <v/>
      </c>
    </row>
    <row r="99" spans="1:22" ht="21" customHeight="1">
      <c r="A99" s="176">
        <f t="shared" si="4"/>
        <v>95</v>
      </c>
      <c r="B99" s="185"/>
      <c r="C99" s="177">
        <f ca="1">IFERROR(VLOOKUP($B99,別添!$B$5:$G$29,2,FALSE),"")</f>
        <v>0</v>
      </c>
      <c r="D99" s="175">
        <f ca="1">IFERROR(VLOOKUP($B99,別添!$B$5:$G$29,4,FALSE),"")</f>
        <v>0</v>
      </c>
      <c r="E99" s="175">
        <f ca="1">IFERROR(VLOOKUP($B99,別添!$B$5:$G$29,5,FALSE),"")</f>
        <v>0</v>
      </c>
      <c r="F99" s="186" t="str">
        <f ca="1">IFERROR(VLOOKUP($B99,別添!$B$5:$G$29,6,FALSE),"")</f>
        <v/>
      </c>
      <c r="G99" s="251"/>
      <c r="H99" s="187">
        <f ca="1">SUMIFS(別添!I$5:I$29,別添!$B$5:$B$29,$B99)</f>
        <v>0</v>
      </c>
      <c r="I99" s="191" t="str">
        <f ca="1">IFERROR(IF(COUNTIFS(別添!$B$5:$B$29,B99,別添!$J$5:$J$29,"有")&gt;0,"有",""),"")</f>
        <v/>
      </c>
      <c r="J99" s="108">
        <f ca="1">SUMIFS(別添!K$5:K$29,別添!$B$5:$B$29,$B99)</f>
        <v>0</v>
      </c>
      <c r="K99" s="178">
        <f ca="1">SUMIFS(別添!L$5:L$29,別添!$B$5:$B$29,$B99)</f>
        <v>0</v>
      </c>
      <c r="L99" s="108">
        <f ca="1">SUMIFS(別添!M$5:M$29,別添!$B$5:$B$29,$B99)</f>
        <v>0</v>
      </c>
      <c r="M99" s="178">
        <f t="shared" ca="1" si="5"/>
        <v>0</v>
      </c>
      <c r="N99" s="143"/>
      <c r="O99" s="210" t="str">
        <f>IF(口座情報!AQ99=1,口座情報!E99,IF(口座情報!AR99=1,"ゆうちょ銀行",""))</f>
        <v/>
      </c>
      <c r="P99" s="210" t="str">
        <f>IF(口座情報!AQ99=1,口座情報!J99,IF(口座情報!AR99=1,口座情報!AA99&amp;口座情報!AB99&amp;口座情報!AC99&amp;口座情報!AD99&amp;口座情報!AE99&amp;口座情報!AF99,""))</f>
        <v/>
      </c>
      <c r="Q99" s="210" t="str">
        <f>IF(口座情報!AQ99=1,口座情報!F99&amp;口座情報!G99&amp;口座情報!H99&amp;口座情報!I99,"")</f>
        <v/>
      </c>
      <c r="R99" s="210" t="str">
        <f>IF(口座情報!AQ99=1,口座情報!K99&amp;口座情報!L99&amp;口座情報!M99,IF(口座情報!AR99=1,口座情報!X99&amp;口座情報!Y99&amp;口座情報!Z99,""))</f>
        <v/>
      </c>
      <c r="S99" s="210" t="str">
        <f>IF(口座情報!AQ99=1,口座情報!N99,"")</f>
        <v/>
      </c>
      <c r="T99" s="210" t="str">
        <f>IF(口座情報!AQ99=1,口座情報!O99&amp;口座情報!P99&amp;口座情報!Q99&amp;口座情報!R99&amp;口座情報!S99&amp;口座情報!T99&amp;口座情報!U99,IF(口座情報!AR99=1,口座情報!AG99&amp;口座情報!AH99&amp;口座情報!AI99&amp;口座情報!AJ99&amp;口座情報!AK99&amp;口座情報!AL99&amp;口座情報!AM99&amp;口座情報!AN99,""))</f>
        <v/>
      </c>
      <c r="U99" s="210" t="str">
        <f>IF(口座情報!AQ99=1,口座情報!V99,IF(口座情報!AR99=1,口座情報!AO99,""))</f>
        <v/>
      </c>
      <c r="V99" s="210" t="str">
        <f>IF(口座情報!AQ99=1,口座情報!W99,IF(口座情報!AR99=1,口座情報!AP99,""))</f>
        <v/>
      </c>
    </row>
    <row r="100" spans="1:22" ht="21" customHeight="1">
      <c r="A100" s="176">
        <f t="shared" si="4"/>
        <v>96</v>
      </c>
      <c r="B100" s="185"/>
      <c r="C100" s="177">
        <f ca="1">IFERROR(VLOOKUP($B100,別添!$B$5:$G$29,2,FALSE),"")</f>
        <v>0</v>
      </c>
      <c r="D100" s="175">
        <f ca="1">IFERROR(VLOOKUP($B100,別添!$B$5:$G$29,4,FALSE),"")</f>
        <v>0</v>
      </c>
      <c r="E100" s="175">
        <f ca="1">IFERROR(VLOOKUP($B100,別添!$B$5:$G$29,5,FALSE),"")</f>
        <v>0</v>
      </c>
      <c r="F100" s="186" t="str">
        <f ca="1">IFERROR(VLOOKUP($B100,別添!$B$5:$G$29,6,FALSE),"")</f>
        <v/>
      </c>
      <c r="G100" s="251"/>
      <c r="H100" s="187">
        <f ca="1">SUMIFS(別添!I$5:I$29,別添!$B$5:$B$29,$B100)</f>
        <v>0</v>
      </c>
      <c r="I100" s="191" t="str">
        <f ca="1">IFERROR(IF(COUNTIFS(別添!$B$5:$B$29,B100,別添!$J$5:$J$29,"有")&gt;0,"有",""),"")</f>
        <v/>
      </c>
      <c r="J100" s="108">
        <f ca="1">SUMIFS(別添!K$5:K$29,別添!$B$5:$B$29,$B100)</f>
        <v>0</v>
      </c>
      <c r="K100" s="178">
        <f ca="1">SUMIFS(別添!L$5:L$29,別添!$B$5:$B$29,$B100)</f>
        <v>0</v>
      </c>
      <c r="L100" s="108">
        <f ca="1">SUMIFS(別添!M$5:M$29,別添!$B$5:$B$29,$B100)</f>
        <v>0</v>
      </c>
      <c r="M100" s="178">
        <f t="shared" ca="1" si="5"/>
        <v>0</v>
      </c>
      <c r="N100" s="143"/>
      <c r="O100" s="210" t="str">
        <f>IF(口座情報!AQ100=1,口座情報!E100,IF(口座情報!AR100=1,"ゆうちょ銀行",""))</f>
        <v/>
      </c>
      <c r="P100" s="210" t="str">
        <f>IF(口座情報!AQ100=1,口座情報!J100,IF(口座情報!AR100=1,口座情報!AA100&amp;口座情報!AB100&amp;口座情報!AC100&amp;口座情報!AD100&amp;口座情報!AE100&amp;口座情報!AF100,""))</f>
        <v/>
      </c>
      <c r="Q100" s="210" t="str">
        <f>IF(口座情報!AQ100=1,口座情報!F100&amp;口座情報!G100&amp;口座情報!H100&amp;口座情報!I100,"")</f>
        <v/>
      </c>
      <c r="R100" s="210" t="str">
        <f>IF(口座情報!AQ100=1,口座情報!K100&amp;口座情報!L100&amp;口座情報!M100,IF(口座情報!AR100=1,口座情報!X100&amp;口座情報!Y100&amp;口座情報!Z100,""))</f>
        <v/>
      </c>
      <c r="S100" s="210" t="str">
        <f>IF(口座情報!AQ100=1,口座情報!N100,"")</f>
        <v/>
      </c>
      <c r="T100" s="210" t="str">
        <f>IF(口座情報!AQ100=1,口座情報!O100&amp;口座情報!P100&amp;口座情報!Q100&amp;口座情報!R100&amp;口座情報!S100&amp;口座情報!T100&amp;口座情報!U100,IF(口座情報!AR100=1,口座情報!AG100&amp;口座情報!AH100&amp;口座情報!AI100&amp;口座情報!AJ100&amp;口座情報!AK100&amp;口座情報!AL100&amp;口座情報!AM100&amp;口座情報!AN100,""))</f>
        <v/>
      </c>
      <c r="U100" s="210" t="str">
        <f>IF(口座情報!AQ100=1,口座情報!V100,IF(口座情報!AR100=1,口座情報!AO100,""))</f>
        <v/>
      </c>
      <c r="V100" s="210" t="str">
        <f>IF(口座情報!AQ100=1,口座情報!W100,IF(口座情報!AR100=1,口座情報!AP100,""))</f>
        <v/>
      </c>
    </row>
    <row r="101" spans="1:22" ht="21" customHeight="1">
      <c r="A101" s="176">
        <f t="shared" si="4"/>
        <v>97</v>
      </c>
      <c r="B101" s="185"/>
      <c r="C101" s="177">
        <f ca="1">IFERROR(VLOOKUP($B101,別添!$B$5:$G$29,2,FALSE),"")</f>
        <v>0</v>
      </c>
      <c r="D101" s="175">
        <f ca="1">IFERROR(VLOOKUP($B101,別添!$B$5:$G$29,4,FALSE),"")</f>
        <v>0</v>
      </c>
      <c r="E101" s="175">
        <f ca="1">IFERROR(VLOOKUP($B101,別添!$B$5:$G$29,5,FALSE),"")</f>
        <v>0</v>
      </c>
      <c r="F101" s="186" t="str">
        <f ca="1">IFERROR(VLOOKUP($B101,別添!$B$5:$G$29,6,FALSE),"")</f>
        <v/>
      </c>
      <c r="G101" s="251"/>
      <c r="H101" s="187">
        <f ca="1">SUMIFS(別添!I$5:I$29,別添!$B$5:$B$29,$B101)</f>
        <v>0</v>
      </c>
      <c r="I101" s="191" t="str">
        <f ca="1">IFERROR(IF(COUNTIFS(別添!$B$5:$B$29,B101,別添!$J$5:$J$29,"有")&gt;0,"有",""),"")</f>
        <v/>
      </c>
      <c r="J101" s="108">
        <f ca="1">SUMIFS(別添!K$5:K$29,別添!$B$5:$B$29,$B101)</f>
        <v>0</v>
      </c>
      <c r="K101" s="178">
        <f ca="1">SUMIFS(別添!L$5:L$29,別添!$B$5:$B$29,$B101)</f>
        <v>0</v>
      </c>
      <c r="L101" s="108">
        <f ca="1">SUMIFS(別添!M$5:M$29,別添!$B$5:$B$29,$B101)</f>
        <v>0</v>
      </c>
      <c r="M101" s="178">
        <f t="shared" ca="1" si="5"/>
        <v>0</v>
      </c>
      <c r="N101" s="143"/>
      <c r="O101" s="210" t="str">
        <f>IF(口座情報!AQ101=1,口座情報!E101,IF(口座情報!AR101=1,"ゆうちょ銀行",""))</f>
        <v/>
      </c>
      <c r="P101" s="210" t="str">
        <f>IF(口座情報!AQ101=1,口座情報!J101,IF(口座情報!AR101=1,口座情報!AA101&amp;口座情報!AB101&amp;口座情報!AC101&amp;口座情報!AD101&amp;口座情報!AE101&amp;口座情報!AF101,""))</f>
        <v/>
      </c>
      <c r="Q101" s="210" t="str">
        <f>IF(口座情報!AQ101=1,口座情報!F101&amp;口座情報!G101&amp;口座情報!H101&amp;口座情報!I101,"")</f>
        <v/>
      </c>
      <c r="R101" s="210" t="str">
        <f>IF(口座情報!AQ101=1,口座情報!K101&amp;口座情報!L101&amp;口座情報!M101,IF(口座情報!AR101=1,口座情報!X101&amp;口座情報!Y101&amp;口座情報!Z101,""))</f>
        <v/>
      </c>
      <c r="S101" s="210" t="str">
        <f>IF(口座情報!AQ101=1,口座情報!N101,"")</f>
        <v/>
      </c>
      <c r="T101" s="210" t="str">
        <f>IF(口座情報!AQ101=1,口座情報!O101&amp;口座情報!P101&amp;口座情報!Q101&amp;口座情報!R101&amp;口座情報!S101&amp;口座情報!T101&amp;口座情報!U101,IF(口座情報!AR101=1,口座情報!AG101&amp;口座情報!AH101&amp;口座情報!AI101&amp;口座情報!AJ101&amp;口座情報!AK101&amp;口座情報!AL101&amp;口座情報!AM101&amp;口座情報!AN101,""))</f>
        <v/>
      </c>
      <c r="U101" s="210" t="str">
        <f>IF(口座情報!AQ101=1,口座情報!V101,IF(口座情報!AR101=1,口座情報!AO101,""))</f>
        <v/>
      </c>
      <c r="V101" s="210" t="str">
        <f>IF(口座情報!AQ101=1,口座情報!W101,IF(口座情報!AR101=1,口座情報!AP101,""))</f>
        <v/>
      </c>
    </row>
    <row r="102" spans="1:22" ht="21" customHeight="1">
      <c r="A102" s="176">
        <f t="shared" si="4"/>
        <v>98</v>
      </c>
      <c r="B102" s="185"/>
      <c r="C102" s="177">
        <f ca="1">IFERROR(VLOOKUP($B102,別添!$B$5:$G$29,2,FALSE),"")</f>
        <v>0</v>
      </c>
      <c r="D102" s="175">
        <f ca="1">IFERROR(VLOOKUP($B102,別添!$B$5:$G$29,4,FALSE),"")</f>
        <v>0</v>
      </c>
      <c r="E102" s="175">
        <f ca="1">IFERROR(VLOOKUP($B102,別添!$B$5:$G$29,5,FALSE),"")</f>
        <v>0</v>
      </c>
      <c r="F102" s="186" t="str">
        <f ca="1">IFERROR(VLOOKUP($B102,別添!$B$5:$G$29,6,FALSE),"")</f>
        <v/>
      </c>
      <c r="G102" s="251"/>
      <c r="H102" s="187">
        <f ca="1">SUMIFS(別添!I$5:I$29,別添!$B$5:$B$29,$B102)</f>
        <v>0</v>
      </c>
      <c r="I102" s="191" t="str">
        <f ca="1">IFERROR(IF(COUNTIFS(別添!$B$5:$B$29,B102,別添!$J$5:$J$29,"有")&gt;0,"有",""),"")</f>
        <v/>
      </c>
      <c r="J102" s="108">
        <f ca="1">SUMIFS(別添!K$5:K$29,別添!$B$5:$B$29,$B102)</f>
        <v>0</v>
      </c>
      <c r="K102" s="178">
        <f ca="1">SUMIFS(別添!L$5:L$29,別添!$B$5:$B$29,$B102)</f>
        <v>0</v>
      </c>
      <c r="L102" s="108">
        <f ca="1">SUMIFS(別添!M$5:M$29,別添!$B$5:$B$29,$B102)</f>
        <v>0</v>
      </c>
      <c r="M102" s="178">
        <f t="shared" ca="1" si="5"/>
        <v>0</v>
      </c>
      <c r="N102" s="143"/>
      <c r="O102" s="210" t="str">
        <f>IF(口座情報!AQ102=1,口座情報!E102,IF(口座情報!AR102=1,"ゆうちょ銀行",""))</f>
        <v/>
      </c>
      <c r="P102" s="210" t="str">
        <f>IF(口座情報!AQ102=1,口座情報!J102,IF(口座情報!AR102=1,口座情報!AA102&amp;口座情報!AB102&amp;口座情報!AC102&amp;口座情報!AD102&amp;口座情報!AE102&amp;口座情報!AF102,""))</f>
        <v/>
      </c>
      <c r="Q102" s="210" t="str">
        <f>IF(口座情報!AQ102=1,口座情報!F102&amp;口座情報!G102&amp;口座情報!H102&amp;口座情報!I102,"")</f>
        <v/>
      </c>
      <c r="R102" s="210" t="str">
        <f>IF(口座情報!AQ102=1,口座情報!K102&amp;口座情報!L102&amp;口座情報!M102,IF(口座情報!AR102=1,口座情報!X102&amp;口座情報!Y102&amp;口座情報!Z102,""))</f>
        <v/>
      </c>
      <c r="S102" s="210" t="str">
        <f>IF(口座情報!AQ102=1,口座情報!N102,"")</f>
        <v/>
      </c>
      <c r="T102" s="210" t="str">
        <f>IF(口座情報!AQ102=1,口座情報!O102&amp;口座情報!P102&amp;口座情報!Q102&amp;口座情報!R102&amp;口座情報!S102&amp;口座情報!T102&amp;口座情報!U102,IF(口座情報!AR102=1,口座情報!AG102&amp;口座情報!AH102&amp;口座情報!AI102&amp;口座情報!AJ102&amp;口座情報!AK102&amp;口座情報!AL102&amp;口座情報!AM102&amp;口座情報!AN102,""))</f>
        <v/>
      </c>
      <c r="U102" s="210" t="str">
        <f>IF(口座情報!AQ102=1,口座情報!V102,IF(口座情報!AR102=1,口座情報!AO102,""))</f>
        <v/>
      </c>
      <c r="V102" s="210" t="str">
        <f>IF(口座情報!AQ102=1,口座情報!W102,IF(口座情報!AR102=1,口座情報!AP102,""))</f>
        <v/>
      </c>
    </row>
    <row r="103" spans="1:22" ht="21" customHeight="1">
      <c r="A103" s="176">
        <f t="shared" si="4"/>
        <v>99</v>
      </c>
      <c r="B103" s="185"/>
      <c r="C103" s="177">
        <f ca="1">IFERROR(VLOOKUP($B103,別添!$B$5:$G$29,2,FALSE),"")</f>
        <v>0</v>
      </c>
      <c r="D103" s="175">
        <f ca="1">IFERROR(VLOOKUP($B103,別添!$B$5:$G$29,4,FALSE),"")</f>
        <v>0</v>
      </c>
      <c r="E103" s="175">
        <f ca="1">IFERROR(VLOOKUP($B103,別添!$B$5:$G$29,5,FALSE),"")</f>
        <v>0</v>
      </c>
      <c r="F103" s="186" t="str">
        <f ca="1">IFERROR(VLOOKUP($B103,別添!$B$5:$G$29,6,FALSE),"")</f>
        <v/>
      </c>
      <c r="G103" s="251"/>
      <c r="H103" s="187">
        <f ca="1">SUMIFS(別添!I$5:I$29,別添!$B$5:$B$29,$B103)</f>
        <v>0</v>
      </c>
      <c r="I103" s="191" t="str">
        <f ca="1">IFERROR(IF(COUNTIFS(別添!$B$5:$B$29,B103,別添!$J$5:$J$29,"有")&gt;0,"有",""),"")</f>
        <v/>
      </c>
      <c r="J103" s="108">
        <f ca="1">SUMIFS(別添!K$5:K$29,別添!$B$5:$B$29,$B103)</f>
        <v>0</v>
      </c>
      <c r="K103" s="178">
        <f ca="1">SUMIFS(別添!L$5:L$29,別添!$B$5:$B$29,$B103)</f>
        <v>0</v>
      </c>
      <c r="L103" s="108">
        <f ca="1">SUMIFS(別添!M$5:M$29,別添!$B$5:$B$29,$B103)</f>
        <v>0</v>
      </c>
      <c r="M103" s="178">
        <f t="shared" ca="1" si="5"/>
        <v>0</v>
      </c>
      <c r="N103" s="143"/>
      <c r="O103" s="210" t="str">
        <f>IF(口座情報!AQ103=1,口座情報!E103,IF(口座情報!AR103=1,"ゆうちょ銀行",""))</f>
        <v/>
      </c>
      <c r="P103" s="210" t="str">
        <f>IF(口座情報!AQ103=1,口座情報!J103,IF(口座情報!AR103=1,口座情報!AA103&amp;口座情報!AB103&amp;口座情報!AC103&amp;口座情報!AD103&amp;口座情報!AE103&amp;口座情報!AF103,""))</f>
        <v/>
      </c>
      <c r="Q103" s="210" t="str">
        <f>IF(口座情報!AQ103=1,口座情報!F103&amp;口座情報!G103&amp;口座情報!H103&amp;口座情報!I103,"")</f>
        <v/>
      </c>
      <c r="R103" s="210" t="str">
        <f>IF(口座情報!AQ103=1,口座情報!K103&amp;口座情報!L103&amp;口座情報!M103,IF(口座情報!AR103=1,口座情報!X103&amp;口座情報!Y103&amp;口座情報!Z103,""))</f>
        <v/>
      </c>
      <c r="S103" s="210" t="str">
        <f>IF(口座情報!AQ103=1,口座情報!N103,"")</f>
        <v/>
      </c>
      <c r="T103" s="210" t="str">
        <f>IF(口座情報!AQ103=1,口座情報!O103&amp;口座情報!P103&amp;口座情報!Q103&amp;口座情報!R103&amp;口座情報!S103&amp;口座情報!T103&amp;口座情報!U103,IF(口座情報!AR103=1,口座情報!AG103&amp;口座情報!AH103&amp;口座情報!AI103&amp;口座情報!AJ103&amp;口座情報!AK103&amp;口座情報!AL103&amp;口座情報!AM103&amp;口座情報!AN103,""))</f>
        <v/>
      </c>
      <c r="U103" s="210" t="str">
        <f>IF(口座情報!AQ103=1,口座情報!V103,IF(口座情報!AR103=1,口座情報!AO103,""))</f>
        <v/>
      </c>
      <c r="V103" s="210" t="str">
        <f>IF(口座情報!AQ103=1,口座情報!W103,IF(口座情報!AR103=1,口座情報!AP103,""))</f>
        <v/>
      </c>
    </row>
    <row r="104" spans="1:22" ht="21" customHeight="1">
      <c r="A104" s="176">
        <f t="shared" si="4"/>
        <v>100</v>
      </c>
      <c r="B104" s="185"/>
      <c r="C104" s="177">
        <f ca="1">IFERROR(VLOOKUP($B104,別添!$B$5:$G$29,2,FALSE),"")</f>
        <v>0</v>
      </c>
      <c r="D104" s="175">
        <f ca="1">IFERROR(VLOOKUP($B104,別添!$B$5:$G$29,4,FALSE),"")</f>
        <v>0</v>
      </c>
      <c r="E104" s="175">
        <f ca="1">IFERROR(VLOOKUP($B104,別添!$B$5:$G$29,5,FALSE),"")</f>
        <v>0</v>
      </c>
      <c r="F104" s="186" t="str">
        <f ca="1">IFERROR(VLOOKUP($B104,別添!$B$5:$G$29,6,FALSE),"")</f>
        <v/>
      </c>
      <c r="G104" s="251"/>
      <c r="H104" s="187">
        <f ca="1">SUMIFS(別添!I$5:I$29,別添!$B$5:$B$29,$B104)</f>
        <v>0</v>
      </c>
      <c r="I104" s="191" t="str">
        <f ca="1">IFERROR(IF(COUNTIFS(別添!$B$5:$B$29,B104,別添!$J$5:$J$29,"有")&gt;0,"有",""),"")</f>
        <v/>
      </c>
      <c r="J104" s="108">
        <f ca="1">SUMIFS(別添!K$5:K$29,別添!$B$5:$B$29,$B104)</f>
        <v>0</v>
      </c>
      <c r="K104" s="178">
        <f ca="1">SUMIFS(別添!L$5:L$29,別添!$B$5:$B$29,$B104)</f>
        <v>0</v>
      </c>
      <c r="L104" s="108">
        <f ca="1">SUMIFS(別添!M$5:M$29,別添!$B$5:$B$29,$B104)</f>
        <v>0</v>
      </c>
      <c r="M104" s="178">
        <f t="shared" ca="1" si="5"/>
        <v>0</v>
      </c>
      <c r="N104" s="143"/>
      <c r="O104" s="210" t="str">
        <f>IF(口座情報!AQ104=1,口座情報!E104,IF(口座情報!AR104=1,"ゆうちょ銀行",""))</f>
        <v/>
      </c>
      <c r="P104" s="210" t="str">
        <f>IF(口座情報!AQ104=1,口座情報!J104,IF(口座情報!AR104=1,口座情報!AA104&amp;口座情報!AB104&amp;口座情報!AC104&amp;口座情報!AD104&amp;口座情報!AE104&amp;口座情報!AF104,""))</f>
        <v/>
      </c>
      <c r="Q104" s="210" t="str">
        <f>IF(口座情報!AQ104=1,口座情報!F104&amp;口座情報!G104&amp;口座情報!H104&amp;口座情報!I104,"")</f>
        <v/>
      </c>
      <c r="R104" s="210" t="str">
        <f>IF(口座情報!AQ104=1,口座情報!K104&amp;口座情報!L104&amp;口座情報!M104,IF(口座情報!AR104=1,口座情報!X104&amp;口座情報!Y104&amp;口座情報!Z104,""))</f>
        <v/>
      </c>
      <c r="S104" s="210" t="str">
        <f>IF(口座情報!AQ104=1,口座情報!N104,"")</f>
        <v/>
      </c>
      <c r="T104" s="210" t="str">
        <f>IF(口座情報!AQ104=1,口座情報!O104&amp;口座情報!P104&amp;口座情報!Q104&amp;口座情報!R104&amp;口座情報!S104&amp;口座情報!T104&amp;口座情報!U104,IF(口座情報!AR104=1,口座情報!AG104&amp;口座情報!AH104&amp;口座情報!AI104&amp;口座情報!AJ104&amp;口座情報!AK104&amp;口座情報!AL104&amp;口座情報!AM104&amp;口座情報!AN104,""))</f>
        <v/>
      </c>
      <c r="U104" s="210" t="str">
        <f>IF(口座情報!AQ104=1,口座情報!V104,IF(口座情報!AR104=1,口座情報!AO104,""))</f>
        <v/>
      </c>
      <c r="V104" s="210" t="str">
        <f>IF(口座情報!AQ104=1,口座情報!W104,IF(口座情報!AR104=1,口座情報!AP104,""))</f>
        <v/>
      </c>
    </row>
    <row r="105" spans="1:22">
      <c r="G105" s="253"/>
    </row>
  </sheetData>
  <mergeCells count="10">
    <mergeCell ref="O3:V3"/>
    <mergeCell ref="F3:F4"/>
    <mergeCell ref="G3:G4"/>
    <mergeCell ref="H3:M3"/>
    <mergeCell ref="N3:N4"/>
    <mergeCell ref="A3:A4"/>
    <mergeCell ref="C3:C4"/>
    <mergeCell ref="B3:B4"/>
    <mergeCell ref="D3:D4"/>
    <mergeCell ref="E3:E4"/>
  </mergeCells>
  <phoneticPr fontId="3"/>
  <dataValidations disablePrompts="1" count="1">
    <dataValidation type="list" allowBlank="1" showInputMessage="1" showErrorMessage="1" sqref="N5:N104" xr:uid="{00000000-0002-0000-0200-000000000000}">
      <formula1>"可"</formula1>
    </dataValidation>
  </dataValidations>
  <printOptions horizontalCentered="1"/>
  <pageMargins left="0.19685039370078741" right="0.19685039370078741" top="0.59055118110236227" bottom="0.39370078740157483" header="0" footer="0"/>
  <pageSetup paperSize="9" scale="8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9" r:id="rId4" name="Button 5">
              <controlPr defaultSize="0" print="0" autoFill="0" autoPict="0" macro="[0]!Macro1">
                <anchor moveWithCells="1">
                  <from>
                    <xdr:col>11</xdr:col>
                    <xdr:colOff>352425</xdr:colOff>
                    <xdr:row>0</xdr:row>
                    <xdr:rowOff>19050</xdr:rowOff>
                  </from>
                  <to>
                    <xdr:col>12</xdr:col>
                    <xdr:colOff>552450</xdr:colOff>
                    <xdr:row>1</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46"/>
  <sheetViews>
    <sheetView showZeros="0" view="pageBreakPreview" zoomScale="85" zoomScaleNormal="100" zoomScaleSheetLayoutView="85" workbookViewId="0">
      <selection activeCell="H5" sqref="H5"/>
    </sheetView>
  </sheetViews>
  <sheetFormatPr defaultColWidth="2.25" defaultRowHeight="13.5"/>
  <cols>
    <col min="1" max="1" width="3.125" style="7" customWidth="1"/>
    <col min="2" max="2" width="12.875" style="7" customWidth="1"/>
    <col min="3" max="3" width="30.25" style="7" customWidth="1"/>
    <col min="4" max="4" width="20.875" style="7" customWidth="1"/>
    <col min="5" max="5" width="13.875" style="7" bestFit="1" customWidth="1"/>
    <col min="6" max="6" width="8.125" style="7" bestFit="1" customWidth="1"/>
    <col min="7" max="7" width="20.875" style="7" customWidth="1"/>
    <col min="8" max="8" width="13.875" style="7" customWidth="1"/>
    <col min="9" max="9" width="7.625" style="7" customWidth="1"/>
    <col min="10" max="10" width="7.375" style="7" bestFit="1" customWidth="1"/>
    <col min="11" max="13" width="7.625" style="7" customWidth="1"/>
    <col min="14" max="14" width="8.875" style="7" customWidth="1"/>
    <col min="15" max="16" width="2.25" style="7"/>
    <col min="17" max="17" width="4.375" style="7" bestFit="1" customWidth="1"/>
    <col min="18" max="24" width="2.25" style="7"/>
    <col min="25" max="25" width="3.625" style="7" bestFit="1" customWidth="1"/>
    <col min="26" max="38" width="2.25" style="7"/>
    <col min="39" max="40" width="3.25" style="7" hidden="1" customWidth="1"/>
    <col min="41" max="16384" width="2.25" style="7"/>
  </cols>
  <sheetData>
    <row r="1" spans="1:40">
      <c r="A1" s="7" t="s">
        <v>270</v>
      </c>
    </row>
    <row r="2" spans="1:40">
      <c r="A2" s="103"/>
    </row>
    <row r="3" spans="1:40" ht="18" customHeight="1">
      <c r="A3" s="279" t="s">
        <v>142</v>
      </c>
      <c r="B3" s="281" t="s">
        <v>46</v>
      </c>
      <c r="C3" s="280" t="s">
        <v>45</v>
      </c>
      <c r="D3" s="280" t="s">
        <v>47</v>
      </c>
      <c r="E3" s="280" t="s">
        <v>4</v>
      </c>
      <c r="F3" s="283" t="s">
        <v>213</v>
      </c>
      <c r="G3" s="286" t="s">
        <v>170</v>
      </c>
      <c r="H3" s="282" t="s">
        <v>260</v>
      </c>
      <c r="I3" s="289" t="s">
        <v>268</v>
      </c>
      <c r="J3" s="289"/>
      <c r="K3" s="289"/>
      <c r="L3" s="289"/>
      <c r="M3" s="289"/>
      <c r="N3" s="290"/>
    </row>
    <row r="4" spans="1:40" ht="34.5" thickBot="1">
      <c r="A4" s="279"/>
      <c r="B4" s="281"/>
      <c r="C4" s="280"/>
      <c r="D4" s="280"/>
      <c r="E4" s="280"/>
      <c r="F4" s="284"/>
      <c r="G4" s="287"/>
      <c r="H4" s="288"/>
      <c r="I4" s="102" t="s">
        <v>179</v>
      </c>
      <c r="J4" s="102" t="s">
        <v>140</v>
      </c>
      <c r="K4" s="102" t="s">
        <v>178</v>
      </c>
      <c r="L4" s="102" t="s">
        <v>177</v>
      </c>
      <c r="M4" s="101" t="s">
        <v>176</v>
      </c>
      <c r="N4" s="129" t="s">
        <v>48</v>
      </c>
    </row>
    <row r="5" spans="1:40" ht="22.5" customHeight="1" thickBot="1">
      <c r="A5" s="104">
        <f>ROW()-4</f>
        <v>1</v>
      </c>
      <c r="B5" s="175">
        <f ca="1">IFERROR(INDIRECT("個票"&amp;$A5&amp;"！$h$7"),"")</f>
        <v>0</v>
      </c>
      <c r="C5" s="161">
        <f t="shared" ref="C5:C29" ca="1" si="0">IFERROR(INDIRECT("個票"&amp;$A5&amp;"！$t$7"),"")</f>
        <v>0</v>
      </c>
      <c r="D5" s="7">
        <f t="shared" ref="D5:D29" ca="1" si="1">IFERROR(INDIRECT("個票"&amp;$A5&amp;"！$h$10"),"")</f>
        <v>0</v>
      </c>
      <c r="E5" s="161">
        <f t="shared" ref="E5:E29" ca="1" si="2">IFERROR(INDIRECT("個票"&amp;$A5&amp;"！$AC$9"),"")</f>
        <v>0</v>
      </c>
      <c r="F5" s="161">
        <f t="shared" ref="F5:F29" ca="1" si="3">IFERROR(INDIRECT("個票"&amp;$A5&amp;"！$d$9"),"")</f>
        <v>0</v>
      </c>
      <c r="G5" s="161" t="str">
        <f t="shared" ref="G5:G29" ca="1" si="4">IFERROR(INDIRECT("個票"&amp;$A5&amp;"！$H$9")&amp;INDIRECT("個票"&amp;$A5&amp;"！$L$9"),"")</f>
        <v/>
      </c>
      <c r="H5" s="175" t="str">
        <f ca="1">IF(N5&gt;0,実績報告額一覧!G5,"")</f>
        <v/>
      </c>
      <c r="I5" s="108">
        <f t="shared" ref="I5:I29" ca="1" si="5">IFERROR(INDIRECT("個票"&amp;$A5&amp;"！$ai$21"),"")</f>
        <v>0</v>
      </c>
      <c r="J5" s="162">
        <f t="shared" ref="J5:J29" ca="1" si="6">IFERROR(INDIRECT("個票"&amp;$A5&amp;"！$ao$22"),"")</f>
        <v>0</v>
      </c>
      <c r="K5" s="108">
        <f t="shared" ref="K5:K29" ca="1" si="7">IFERROR(INDIRECT("個票"&amp;$A5&amp;"！$ai$24"),"")</f>
        <v>0</v>
      </c>
      <c r="L5" s="178">
        <f t="shared" ref="L5:L29" ca="1" si="8">IFERROR(INDIRECT("個票"&amp;$A5&amp;"！$ai$39"),"")</f>
        <v>0</v>
      </c>
      <c r="M5" s="109">
        <f ca="1">IFERROR(INDIRECT("個票"&amp;$A5&amp;"！$ai$47"),"")</f>
        <v>0</v>
      </c>
      <c r="N5" s="178">
        <f t="shared" ref="N5:N29" ca="1" si="9">SUM(I5,K5,L5,M5)</f>
        <v>0</v>
      </c>
      <c r="Q5" s="145" t="str">
        <f ca="1">IF(_xlfn.SHEETS()-7=COUNTIF(N5:N32,"&gt;0"),"○","！（本表の事業所数と個票の枚数が一致しません）")</f>
        <v>！（本表の事業所数と個票の枚数が一致しません）</v>
      </c>
      <c r="R5" s="146"/>
      <c r="S5" s="146"/>
      <c r="T5" s="146"/>
      <c r="U5" s="146"/>
      <c r="V5" s="146"/>
      <c r="W5" s="146"/>
      <c r="X5" s="146"/>
      <c r="Y5" s="146"/>
      <c r="Z5" s="146"/>
      <c r="AA5" s="146"/>
      <c r="AB5" s="146"/>
      <c r="AC5" s="146"/>
      <c r="AD5" s="146"/>
      <c r="AE5" s="146"/>
      <c r="AF5" s="146"/>
      <c r="AG5" s="146"/>
      <c r="AH5" s="146"/>
      <c r="AI5" s="146"/>
      <c r="AJ5" s="142"/>
      <c r="AM5" s="7">
        <f ca="1">IFERROR(INDIRECT("個票"&amp;$A5&amp;"！$m$22"),"")</f>
        <v>0</v>
      </c>
      <c r="AN5" s="7">
        <f ca="1">IFERROR(INDIRECT("個票"&amp;$A5&amp;"！$v$22"),"")</f>
        <v>0</v>
      </c>
    </row>
    <row r="6" spans="1:40" ht="22.5" customHeight="1">
      <c r="A6" s="104">
        <f t="shared" ref="A6:A29" si="10">ROW()-4</f>
        <v>2</v>
      </c>
      <c r="B6" s="161" t="str">
        <f t="shared" ref="B6:B29" ca="1" si="11">IFERROR(INDIRECT("個票"&amp;$A6&amp;"！$h$7"),"")</f>
        <v/>
      </c>
      <c r="C6" s="161" t="str">
        <f t="shared" ca="1" si="0"/>
        <v/>
      </c>
      <c r="D6" s="161" t="str">
        <f t="shared" ca="1" si="1"/>
        <v/>
      </c>
      <c r="E6" s="161" t="str">
        <f t="shared" ca="1" si="2"/>
        <v/>
      </c>
      <c r="F6" s="161" t="str">
        <f t="shared" ca="1" si="3"/>
        <v/>
      </c>
      <c r="G6" s="161" t="str">
        <f t="shared" ca="1" si="4"/>
        <v/>
      </c>
      <c r="H6" s="175" t="str">
        <f ca="1">IF(N6&gt;0,実績報告額一覧!G6,"")</f>
        <v/>
      </c>
      <c r="I6" s="108" t="str">
        <f t="shared" ca="1" si="5"/>
        <v/>
      </c>
      <c r="J6" s="162" t="str">
        <f t="shared" ca="1" si="6"/>
        <v/>
      </c>
      <c r="K6" s="108" t="str">
        <f t="shared" ca="1" si="7"/>
        <v/>
      </c>
      <c r="L6" s="178" t="str">
        <f t="shared" ca="1" si="8"/>
        <v/>
      </c>
      <c r="M6" s="109" t="str">
        <f ca="1">IFERROR(INDIRECT("個票"&amp;$A6&amp;"！$ai$47"),"")</f>
        <v/>
      </c>
      <c r="N6" s="178">
        <f t="shared" ca="1" si="9"/>
        <v>0</v>
      </c>
      <c r="Q6" s="144"/>
      <c r="AM6" s="7" t="str">
        <f t="shared" ref="AM6:AM30" ca="1" si="12">IFERROR(INDIRECT("個票"&amp;$A6&amp;"！$m$22"),"")</f>
        <v/>
      </c>
      <c r="AN6" s="7" t="str">
        <f t="shared" ref="AN6:AN30" ca="1" si="13">IFERROR(INDIRECT("個票"&amp;$A6&amp;"！$v$22"),"")</f>
        <v/>
      </c>
    </row>
    <row r="7" spans="1:40" ht="22.5" customHeight="1">
      <c r="A7" s="104">
        <f t="shared" si="10"/>
        <v>3</v>
      </c>
      <c r="B7" s="161" t="str">
        <f t="shared" ca="1" si="11"/>
        <v/>
      </c>
      <c r="C7" s="161" t="str">
        <f t="shared" ca="1" si="0"/>
        <v/>
      </c>
      <c r="D7" s="161" t="str">
        <f t="shared" ca="1" si="1"/>
        <v/>
      </c>
      <c r="E7" s="161" t="str">
        <f t="shared" ca="1" si="2"/>
        <v/>
      </c>
      <c r="F7" s="161" t="str">
        <f t="shared" ca="1" si="3"/>
        <v/>
      </c>
      <c r="G7" s="161" t="str">
        <f t="shared" ca="1" si="4"/>
        <v/>
      </c>
      <c r="H7" s="175" t="str">
        <f ca="1">IF(N7&gt;0,実績報告額一覧!G7,"")</f>
        <v/>
      </c>
      <c r="I7" s="108" t="str">
        <f t="shared" ca="1" si="5"/>
        <v/>
      </c>
      <c r="J7" s="162" t="str">
        <f t="shared" ca="1" si="6"/>
        <v/>
      </c>
      <c r="K7" s="108" t="str">
        <f t="shared" ca="1" si="7"/>
        <v/>
      </c>
      <c r="L7" s="178" t="str">
        <f t="shared" ca="1" si="8"/>
        <v/>
      </c>
      <c r="M7" s="109" t="str">
        <f t="shared" ref="M7:M29" ca="1" si="14">IFERROR(INDIRECT("個票"&amp;$A7&amp;"！$ai$47"),"")</f>
        <v/>
      </c>
      <c r="N7" s="178">
        <f t="shared" ca="1" si="9"/>
        <v>0</v>
      </c>
      <c r="AM7" s="7" t="str">
        <f t="shared" ca="1" si="12"/>
        <v/>
      </c>
      <c r="AN7" s="7" t="str">
        <f t="shared" ca="1" si="13"/>
        <v/>
      </c>
    </row>
    <row r="8" spans="1:40" ht="22.5" customHeight="1">
      <c r="A8" s="104">
        <f t="shared" si="10"/>
        <v>4</v>
      </c>
      <c r="B8" s="161" t="str">
        <f t="shared" ca="1" si="11"/>
        <v/>
      </c>
      <c r="C8" s="161" t="str">
        <f t="shared" ca="1" si="0"/>
        <v/>
      </c>
      <c r="D8" s="161" t="str">
        <f t="shared" ca="1" si="1"/>
        <v/>
      </c>
      <c r="E8" s="161" t="str">
        <f t="shared" ca="1" si="2"/>
        <v/>
      </c>
      <c r="F8" s="161" t="str">
        <f t="shared" ca="1" si="3"/>
        <v/>
      </c>
      <c r="G8" s="161" t="str">
        <f t="shared" ca="1" si="4"/>
        <v/>
      </c>
      <c r="H8" s="175" t="str">
        <f ca="1">IF(N8&gt;0,実績報告額一覧!G8,"")</f>
        <v/>
      </c>
      <c r="I8" s="108" t="str">
        <f t="shared" ca="1" si="5"/>
        <v/>
      </c>
      <c r="J8" s="162" t="str">
        <f t="shared" ca="1" si="6"/>
        <v/>
      </c>
      <c r="K8" s="108" t="str">
        <f t="shared" ca="1" si="7"/>
        <v/>
      </c>
      <c r="L8" s="178" t="str">
        <f t="shared" ca="1" si="8"/>
        <v/>
      </c>
      <c r="M8" s="109" t="str">
        <f t="shared" ca="1" si="14"/>
        <v/>
      </c>
      <c r="N8" s="178">
        <f t="shared" ca="1" si="9"/>
        <v>0</v>
      </c>
      <c r="AM8" s="7" t="str">
        <f t="shared" ca="1" si="12"/>
        <v/>
      </c>
      <c r="AN8" s="7" t="str">
        <f t="shared" ca="1" si="13"/>
        <v/>
      </c>
    </row>
    <row r="9" spans="1:40" ht="22.5" customHeight="1">
      <c r="A9" s="104">
        <f t="shared" si="10"/>
        <v>5</v>
      </c>
      <c r="B9" s="161" t="str">
        <f t="shared" ca="1" si="11"/>
        <v/>
      </c>
      <c r="C9" s="161" t="str">
        <f t="shared" ca="1" si="0"/>
        <v/>
      </c>
      <c r="D9" s="161" t="str">
        <f t="shared" ca="1" si="1"/>
        <v/>
      </c>
      <c r="E9" s="161" t="str">
        <f t="shared" ca="1" si="2"/>
        <v/>
      </c>
      <c r="F9" s="161" t="str">
        <f t="shared" ca="1" si="3"/>
        <v/>
      </c>
      <c r="G9" s="161" t="str">
        <f t="shared" ca="1" si="4"/>
        <v/>
      </c>
      <c r="H9" s="175" t="str">
        <f ca="1">IF(N9&gt;0,実績報告額一覧!G9,"")</f>
        <v/>
      </c>
      <c r="I9" s="108" t="str">
        <f t="shared" ca="1" si="5"/>
        <v/>
      </c>
      <c r="J9" s="162" t="str">
        <f t="shared" ca="1" si="6"/>
        <v/>
      </c>
      <c r="K9" s="108" t="str">
        <f t="shared" ca="1" si="7"/>
        <v/>
      </c>
      <c r="L9" s="178" t="str">
        <f t="shared" ca="1" si="8"/>
        <v/>
      </c>
      <c r="M9" s="109" t="str">
        <f t="shared" ca="1" si="14"/>
        <v/>
      </c>
      <c r="N9" s="178">
        <f t="shared" ca="1" si="9"/>
        <v>0</v>
      </c>
      <c r="AM9" s="7" t="str">
        <f t="shared" ca="1" si="12"/>
        <v/>
      </c>
      <c r="AN9" s="7" t="str">
        <f t="shared" ca="1" si="13"/>
        <v/>
      </c>
    </row>
    <row r="10" spans="1:40" ht="22.5" customHeight="1">
      <c r="A10" s="104">
        <f t="shared" si="10"/>
        <v>6</v>
      </c>
      <c r="B10" s="161" t="str">
        <f t="shared" ca="1" si="11"/>
        <v/>
      </c>
      <c r="C10" s="161" t="str">
        <f t="shared" ca="1" si="0"/>
        <v/>
      </c>
      <c r="D10" s="161" t="str">
        <f t="shared" ca="1" si="1"/>
        <v/>
      </c>
      <c r="E10" s="161" t="str">
        <f t="shared" ca="1" si="2"/>
        <v/>
      </c>
      <c r="F10" s="161" t="str">
        <f t="shared" ca="1" si="3"/>
        <v/>
      </c>
      <c r="G10" s="161" t="str">
        <f t="shared" ca="1" si="4"/>
        <v/>
      </c>
      <c r="H10" s="175" t="str">
        <f ca="1">IF(N10&gt;0,実績報告額一覧!G10,"")</f>
        <v/>
      </c>
      <c r="I10" s="108" t="str">
        <f t="shared" ca="1" si="5"/>
        <v/>
      </c>
      <c r="J10" s="162" t="str">
        <f t="shared" ca="1" si="6"/>
        <v/>
      </c>
      <c r="K10" s="108" t="str">
        <f t="shared" ca="1" si="7"/>
        <v/>
      </c>
      <c r="L10" s="178" t="str">
        <f t="shared" ca="1" si="8"/>
        <v/>
      </c>
      <c r="M10" s="109" t="str">
        <f t="shared" ca="1" si="14"/>
        <v/>
      </c>
      <c r="N10" s="178">
        <f t="shared" ca="1" si="9"/>
        <v>0</v>
      </c>
      <c r="AM10" s="7" t="str">
        <f t="shared" ca="1" si="12"/>
        <v/>
      </c>
      <c r="AN10" s="7" t="str">
        <f t="shared" ca="1" si="13"/>
        <v/>
      </c>
    </row>
    <row r="11" spans="1:40" ht="22.5" customHeight="1">
      <c r="A11" s="104">
        <f t="shared" si="10"/>
        <v>7</v>
      </c>
      <c r="B11" s="161" t="str">
        <f t="shared" ca="1" si="11"/>
        <v/>
      </c>
      <c r="C11" s="161" t="str">
        <f t="shared" ca="1" si="0"/>
        <v/>
      </c>
      <c r="D11" s="161" t="str">
        <f t="shared" ca="1" si="1"/>
        <v/>
      </c>
      <c r="E11" s="161" t="str">
        <f t="shared" ca="1" si="2"/>
        <v/>
      </c>
      <c r="F11" s="161" t="str">
        <f t="shared" ca="1" si="3"/>
        <v/>
      </c>
      <c r="G11" s="161" t="str">
        <f t="shared" ca="1" si="4"/>
        <v/>
      </c>
      <c r="H11" s="175" t="str">
        <f ca="1">IF(N11&gt;0,実績報告額一覧!G11,"")</f>
        <v/>
      </c>
      <c r="I11" s="108" t="str">
        <f t="shared" ca="1" si="5"/>
        <v/>
      </c>
      <c r="J11" s="162" t="str">
        <f t="shared" ca="1" si="6"/>
        <v/>
      </c>
      <c r="K11" s="108" t="str">
        <f t="shared" ca="1" si="7"/>
        <v/>
      </c>
      <c r="L11" s="178" t="str">
        <f t="shared" ca="1" si="8"/>
        <v/>
      </c>
      <c r="M11" s="109" t="str">
        <f t="shared" ca="1" si="14"/>
        <v/>
      </c>
      <c r="N11" s="178">
        <f t="shared" ca="1" si="9"/>
        <v>0</v>
      </c>
      <c r="AM11" s="7" t="str">
        <f t="shared" ca="1" si="12"/>
        <v/>
      </c>
      <c r="AN11" s="7" t="str">
        <f t="shared" ca="1" si="13"/>
        <v/>
      </c>
    </row>
    <row r="12" spans="1:40" ht="22.5" customHeight="1">
      <c r="A12" s="104">
        <f t="shared" si="10"/>
        <v>8</v>
      </c>
      <c r="B12" s="161" t="str">
        <f t="shared" ca="1" si="11"/>
        <v/>
      </c>
      <c r="C12" s="161" t="str">
        <f t="shared" ca="1" si="0"/>
        <v/>
      </c>
      <c r="D12" s="161" t="str">
        <f t="shared" ca="1" si="1"/>
        <v/>
      </c>
      <c r="E12" s="161" t="str">
        <f t="shared" ca="1" si="2"/>
        <v/>
      </c>
      <c r="F12" s="161" t="str">
        <f t="shared" ca="1" si="3"/>
        <v/>
      </c>
      <c r="G12" s="161" t="str">
        <f t="shared" ca="1" si="4"/>
        <v/>
      </c>
      <c r="H12" s="175" t="str">
        <f ca="1">IF(N12&gt;0,実績報告額一覧!G12,"")</f>
        <v/>
      </c>
      <c r="I12" s="108" t="str">
        <f t="shared" ca="1" si="5"/>
        <v/>
      </c>
      <c r="J12" s="162" t="str">
        <f t="shared" ca="1" si="6"/>
        <v/>
      </c>
      <c r="K12" s="108" t="str">
        <f t="shared" ca="1" si="7"/>
        <v/>
      </c>
      <c r="L12" s="178" t="str">
        <f t="shared" ca="1" si="8"/>
        <v/>
      </c>
      <c r="M12" s="109" t="str">
        <f t="shared" ca="1" si="14"/>
        <v/>
      </c>
      <c r="N12" s="178">
        <f t="shared" ca="1" si="9"/>
        <v>0</v>
      </c>
      <c r="AM12" s="7" t="str">
        <f t="shared" ca="1" si="12"/>
        <v/>
      </c>
      <c r="AN12" s="7" t="str">
        <f t="shared" ca="1" si="13"/>
        <v/>
      </c>
    </row>
    <row r="13" spans="1:40" ht="22.5" customHeight="1">
      <c r="A13" s="104">
        <f t="shared" si="10"/>
        <v>9</v>
      </c>
      <c r="B13" s="161" t="str">
        <f t="shared" ca="1" si="11"/>
        <v/>
      </c>
      <c r="C13" s="161" t="str">
        <f t="shared" ca="1" si="0"/>
        <v/>
      </c>
      <c r="D13" s="161" t="str">
        <f t="shared" ca="1" si="1"/>
        <v/>
      </c>
      <c r="E13" s="161" t="str">
        <f t="shared" ca="1" si="2"/>
        <v/>
      </c>
      <c r="F13" s="161" t="str">
        <f t="shared" ca="1" si="3"/>
        <v/>
      </c>
      <c r="G13" s="161" t="str">
        <f t="shared" ca="1" si="4"/>
        <v/>
      </c>
      <c r="H13" s="175" t="str">
        <f ca="1">IF(N13&gt;0,実績報告額一覧!G13,"")</f>
        <v/>
      </c>
      <c r="I13" s="108" t="str">
        <f t="shared" ca="1" si="5"/>
        <v/>
      </c>
      <c r="J13" s="162" t="str">
        <f t="shared" ca="1" si="6"/>
        <v/>
      </c>
      <c r="K13" s="108" t="str">
        <f t="shared" ca="1" si="7"/>
        <v/>
      </c>
      <c r="L13" s="178" t="str">
        <f t="shared" ca="1" si="8"/>
        <v/>
      </c>
      <c r="M13" s="109" t="str">
        <f t="shared" ca="1" si="14"/>
        <v/>
      </c>
      <c r="N13" s="178">
        <f t="shared" ca="1" si="9"/>
        <v>0</v>
      </c>
      <c r="AM13" s="7" t="str">
        <f t="shared" ca="1" si="12"/>
        <v/>
      </c>
      <c r="AN13" s="7" t="str">
        <f t="shared" ca="1" si="13"/>
        <v/>
      </c>
    </row>
    <row r="14" spans="1:40" ht="22.5" customHeight="1">
      <c r="A14" s="104">
        <f t="shared" si="10"/>
        <v>10</v>
      </c>
      <c r="B14" s="161" t="str">
        <f t="shared" ca="1" si="11"/>
        <v/>
      </c>
      <c r="C14" s="161" t="str">
        <f t="shared" ca="1" si="0"/>
        <v/>
      </c>
      <c r="D14" s="161" t="str">
        <f t="shared" ca="1" si="1"/>
        <v/>
      </c>
      <c r="E14" s="161" t="str">
        <f t="shared" ca="1" si="2"/>
        <v/>
      </c>
      <c r="F14" s="161" t="str">
        <f t="shared" ca="1" si="3"/>
        <v/>
      </c>
      <c r="G14" s="161" t="str">
        <f t="shared" ca="1" si="4"/>
        <v/>
      </c>
      <c r="H14" s="175" t="str">
        <f ca="1">IF(N14&gt;0,実績報告額一覧!G14,"")</f>
        <v/>
      </c>
      <c r="I14" s="108" t="str">
        <f t="shared" ca="1" si="5"/>
        <v/>
      </c>
      <c r="J14" s="162" t="str">
        <f t="shared" ca="1" si="6"/>
        <v/>
      </c>
      <c r="K14" s="108" t="str">
        <f t="shared" ca="1" si="7"/>
        <v/>
      </c>
      <c r="L14" s="178" t="str">
        <f t="shared" ca="1" si="8"/>
        <v/>
      </c>
      <c r="M14" s="109" t="str">
        <f t="shared" ca="1" si="14"/>
        <v/>
      </c>
      <c r="N14" s="178">
        <f t="shared" ca="1" si="9"/>
        <v>0</v>
      </c>
      <c r="AM14" s="7" t="str">
        <f t="shared" ca="1" si="12"/>
        <v/>
      </c>
      <c r="AN14" s="7" t="str">
        <f t="shared" ca="1" si="13"/>
        <v/>
      </c>
    </row>
    <row r="15" spans="1:40" ht="22.5" customHeight="1">
      <c r="A15" s="104">
        <f t="shared" si="10"/>
        <v>11</v>
      </c>
      <c r="B15" s="161" t="str">
        <f t="shared" ca="1" si="11"/>
        <v/>
      </c>
      <c r="C15" s="161" t="str">
        <f t="shared" ca="1" si="0"/>
        <v/>
      </c>
      <c r="D15" s="161" t="str">
        <f t="shared" ca="1" si="1"/>
        <v/>
      </c>
      <c r="E15" s="161" t="str">
        <f t="shared" ca="1" si="2"/>
        <v/>
      </c>
      <c r="F15" s="161" t="str">
        <f t="shared" ca="1" si="3"/>
        <v/>
      </c>
      <c r="G15" s="161" t="str">
        <f t="shared" ca="1" si="4"/>
        <v/>
      </c>
      <c r="H15" s="175" t="str">
        <f ca="1">IF(N15&gt;0,実績報告額一覧!G15,"")</f>
        <v/>
      </c>
      <c r="I15" s="108" t="str">
        <f t="shared" ca="1" si="5"/>
        <v/>
      </c>
      <c r="J15" s="162" t="str">
        <f t="shared" ca="1" si="6"/>
        <v/>
      </c>
      <c r="K15" s="108" t="str">
        <f t="shared" ca="1" si="7"/>
        <v/>
      </c>
      <c r="L15" s="178" t="str">
        <f t="shared" ca="1" si="8"/>
        <v/>
      </c>
      <c r="M15" s="109" t="str">
        <f t="shared" ca="1" si="14"/>
        <v/>
      </c>
      <c r="N15" s="178">
        <f t="shared" ca="1" si="9"/>
        <v>0</v>
      </c>
      <c r="AM15" s="7" t="str">
        <f t="shared" ca="1" si="12"/>
        <v/>
      </c>
      <c r="AN15" s="7" t="str">
        <f t="shared" ca="1" si="13"/>
        <v/>
      </c>
    </row>
    <row r="16" spans="1:40" ht="22.5" customHeight="1">
      <c r="A16" s="104">
        <f t="shared" si="10"/>
        <v>12</v>
      </c>
      <c r="B16" s="161" t="str">
        <f t="shared" ca="1" si="11"/>
        <v/>
      </c>
      <c r="C16" s="161" t="str">
        <f t="shared" ca="1" si="0"/>
        <v/>
      </c>
      <c r="D16" s="161" t="str">
        <f t="shared" ca="1" si="1"/>
        <v/>
      </c>
      <c r="E16" s="161" t="str">
        <f t="shared" ca="1" si="2"/>
        <v/>
      </c>
      <c r="F16" s="161" t="str">
        <f t="shared" ca="1" si="3"/>
        <v/>
      </c>
      <c r="G16" s="161" t="str">
        <f t="shared" ca="1" si="4"/>
        <v/>
      </c>
      <c r="H16" s="175" t="str">
        <f ca="1">IF(N16&gt;0,実績報告額一覧!G16,"")</f>
        <v/>
      </c>
      <c r="I16" s="108" t="str">
        <f t="shared" ca="1" si="5"/>
        <v/>
      </c>
      <c r="J16" s="162" t="str">
        <f t="shared" ca="1" si="6"/>
        <v/>
      </c>
      <c r="K16" s="108" t="str">
        <f t="shared" ca="1" si="7"/>
        <v/>
      </c>
      <c r="L16" s="178" t="str">
        <f t="shared" ca="1" si="8"/>
        <v/>
      </c>
      <c r="M16" s="109" t="str">
        <f t="shared" ca="1" si="14"/>
        <v/>
      </c>
      <c r="N16" s="178">
        <f t="shared" ca="1" si="9"/>
        <v>0</v>
      </c>
      <c r="AM16" s="7" t="str">
        <f t="shared" ca="1" si="12"/>
        <v/>
      </c>
      <c r="AN16" s="7" t="str">
        <f t="shared" ca="1" si="13"/>
        <v/>
      </c>
    </row>
    <row r="17" spans="1:40" ht="22.5" customHeight="1">
      <c r="A17" s="104">
        <f t="shared" si="10"/>
        <v>13</v>
      </c>
      <c r="B17" s="161" t="str">
        <f t="shared" ca="1" si="11"/>
        <v/>
      </c>
      <c r="C17" s="161" t="str">
        <f t="shared" ca="1" si="0"/>
        <v/>
      </c>
      <c r="D17" s="161" t="str">
        <f t="shared" ca="1" si="1"/>
        <v/>
      </c>
      <c r="E17" s="161" t="str">
        <f t="shared" ca="1" si="2"/>
        <v/>
      </c>
      <c r="F17" s="161" t="str">
        <f t="shared" ca="1" si="3"/>
        <v/>
      </c>
      <c r="G17" s="161" t="str">
        <f t="shared" ca="1" si="4"/>
        <v/>
      </c>
      <c r="H17" s="175" t="str">
        <f ca="1">IF(N17&gt;0,実績報告額一覧!G17,"")</f>
        <v/>
      </c>
      <c r="I17" s="108" t="str">
        <f t="shared" ca="1" si="5"/>
        <v/>
      </c>
      <c r="J17" s="162" t="str">
        <f t="shared" ca="1" si="6"/>
        <v/>
      </c>
      <c r="K17" s="108" t="str">
        <f t="shared" ca="1" si="7"/>
        <v/>
      </c>
      <c r="L17" s="178" t="str">
        <f t="shared" ca="1" si="8"/>
        <v/>
      </c>
      <c r="M17" s="109" t="str">
        <f t="shared" ca="1" si="14"/>
        <v/>
      </c>
      <c r="N17" s="178">
        <f t="shared" ca="1" si="9"/>
        <v>0</v>
      </c>
      <c r="AM17" s="7" t="str">
        <f t="shared" ca="1" si="12"/>
        <v/>
      </c>
      <c r="AN17" s="7" t="str">
        <f t="shared" ca="1" si="13"/>
        <v/>
      </c>
    </row>
    <row r="18" spans="1:40" ht="22.5" customHeight="1">
      <c r="A18" s="104">
        <f t="shared" si="10"/>
        <v>14</v>
      </c>
      <c r="B18" s="161" t="str">
        <f t="shared" ca="1" si="11"/>
        <v/>
      </c>
      <c r="C18" s="161" t="str">
        <f t="shared" ca="1" si="0"/>
        <v/>
      </c>
      <c r="D18" s="161" t="str">
        <f t="shared" ca="1" si="1"/>
        <v/>
      </c>
      <c r="E18" s="161" t="str">
        <f t="shared" ca="1" si="2"/>
        <v/>
      </c>
      <c r="F18" s="161" t="str">
        <f t="shared" ca="1" si="3"/>
        <v/>
      </c>
      <c r="G18" s="161" t="str">
        <f t="shared" ca="1" si="4"/>
        <v/>
      </c>
      <c r="H18" s="175" t="str">
        <f ca="1">IF(N18&gt;0,実績報告額一覧!G18,"")</f>
        <v/>
      </c>
      <c r="I18" s="108" t="str">
        <f t="shared" ca="1" si="5"/>
        <v/>
      </c>
      <c r="J18" s="162" t="str">
        <f t="shared" ca="1" si="6"/>
        <v/>
      </c>
      <c r="K18" s="108" t="str">
        <f t="shared" ca="1" si="7"/>
        <v/>
      </c>
      <c r="L18" s="178" t="str">
        <f t="shared" ca="1" si="8"/>
        <v/>
      </c>
      <c r="M18" s="109" t="str">
        <f t="shared" ca="1" si="14"/>
        <v/>
      </c>
      <c r="N18" s="178">
        <f t="shared" ca="1" si="9"/>
        <v>0</v>
      </c>
      <c r="AM18" s="7" t="str">
        <f t="shared" ca="1" si="12"/>
        <v/>
      </c>
      <c r="AN18" s="7" t="str">
        <f t="shared" ca="1" si="13"/>
        <v/>
      </c>
    </row>
    <row r="19" spans="1:40" ht="22.5" customHeight="1">
      <c r="A19" s="104">
        <f t="shared" si="10"/>
        <v>15</v>
      </c>
      <c r="B19" s="161" t="str">
        <f t="shared" ca="1" si="11"/>
        <v/>
      </c>
      <c r="C19" s="161" t="str">
        <f t="shared" ca="1" si="0"/>
        <v/>
      </c>
      <c r="D19" s="161" t="str">
        <f t="shared" ca="1" si="1"/>
        <v/>
      </c>
      <c r="E19" s="161" t="str">
        <f t="shared" ca="1" si="2"/>
        <v/>
      </c>
      <c r="F19" s="161" t="str">
        <f t="shared" ca="1" si="3"/>
        <v/>
      </c>
      <c r="G19" s="161" t="str">
        <f t="shared" ca="1" si="4"/>
        <v/>
      </c>
      <c r="H19" s="175" t="str">
        <f ca="1">IF(N19&gt;0,実績報告額一覧!G19,"")</f>
        <v/>
      </c>
      <c r="I19" s="108" t="str">
        <f t="shared" ca="1" si="5"/>
        <v/>
      </c>
      <c r="J19" s="162" t="str">
        <f t="shared" ca="1" si="6"/>
        <v/>
      </c>
      <c r="K19" s="108" t="str">
        <f t="shared" ca="1" si="7"/>
        <v/>
      </c>
      <c r="L19" s="178" t="str">
        <f t="shared" ca="1" si="8"/>
        <v/>
      </c>
      <c r="M19" s="109" t="str">
        <f t="shared" ca="1" si="14"/>
        <v/>
      </c>
      <c r="N19" s="178">
        <f t="shared" ca="1" si="9"/>
        <v>0</v>
      </c>
      <c r="AM19" s="7" t="str">
        <f t="shared" ca="1" si="12"/>
        <v/>
      </c>
      <c r="AN19" s="7" t="str">
        <f t="shared" ca="1" si="13"/>
        <v/>
      </c>
    </row>
    <row r="20" spans="1:40" ht="22.5" customHeight="1">
      <c r="A20" s="104">
        <f t="shared" si="10"/>
        <v>16</v>
      </c>
      <c r="B20" s="161" t="str">
        <f t="shared" ca="1" si="11"/>
        <v/>
      </c>
      <c r="C20" s="161" t="str">
        <f t="shared" ca="1" si="0"/>
        <v/>
      </c>
      <c r="D20" s="161" t="str">
        <f t="shared" ca="1" si="1"/>
        <v/>
      </c>
      <c r="E20" s="161" t="str">
        <f t="shared" ca="1" si="2"/>
        <v/>
      </c>
      <c r="F20" s="161" t="str">
        <f t="shared" ca="1" si="3"/>
        <v/>
      </c>
      <c r="G20" s="161" t="str">
        <f t="shared" ca="1" si="4"/>
        <v/>
      </c>
      <c r="H20" s="175" t="str">
        <f ca="1">IF(N20&gt;0,実績報告額一覧!G20,"")</f>
        <v/>
      </c>
      <c r="I20" s="108" t="str">
        <f t="shared" ca="1" si="5"/>
        <v/>
      </c>
      <c r="J20" s="162" t="str">
        <f t="shared" ca="1" si="6"/>
        <v/>
      </c>
      <c r="K20" s="108" t="str">
        <f t="shared" ca="1" si="7"/>
        <v/>
      </c>
      <c r="L20" s="178" t="str">
        <f t="shared" ca="1" si="8"/>
        <v/>
      </c>
      <c r="M20" s="109" t="str">
        <f t="shared" ca="1" si="14"/>
        <v/>
      </c>
      <c r="N20" s="178">
        <f t="shared" ca="1" si="9"/>
        <v>0</v>
      </c>
      <c r="AM20" s="7" t="str">
        <f t="shared" ca="1" si="12"/>
        <v/>
      </c>
      <c r="AN20" s="7" t="str">
        <f t="shared" ca="1" si="13"/>
        <v/>
      </c>
    </row>
    <row r="21" spans="1:40" ht="22.5" customHeight="1">
      <c r="A21" s="104">
        <f t="shared" si="10"/>
        <v>17</v>
      </c>
      <c r="B21" s="161" t="str">
        <f t="shared" ca="1" si="11"/>
        <v/>
      </c>
      <c r="C21" s="161" t="str">
        <f t="shared" ca="1" si="0"/>
        <v/>
      </c>
      <c r="D21" s="161" t="str">
        <f t="shared" ca="1" si="1"/>
        <v/>
      </c>
      <c r="E21" s="161" t="str">
        <f t="shared" ca="1" si="2"/>
        <v/>
      </c>
      <c r="F21" s="161" t="str">
        <f t="shared" ca="1" si="3"/>
        <v/>
      </c>
      <c r="G21" s="161" t="str">
        <f t="shared" ca="1" si="4"/>
        <v/>
      </c>
      <c r="H21" s="175" t="str">
        <f ca="1">IF(N21&gt;0,実績報告額一覧!G21,"")</f>
        <v/>
      </c>
      <c r="I21" s="108" t="str">
        <f t="shared" ca="1" si="5"/>
        <v/>
      </c>
      <c r="J21" s="162" t="str">
        <f t="shared" ca="1" si="6"/>
        <v/>
      </c>
      <c r="K21" s="108" t="str">
        <f t="shared" ca="1" si="7"/>
        <v/>
      </c>
      <c r="L21" s="178" t="str">
        <f t="shared" ca="1" si="8"/>
        <v/>
      </c>
      <c r="M21" s="109" t="str">
        <f t="shared" ca="1" si="14"/>
        <v/>
      </c>
      <c r="N21" s="178">
        <f t="shared" ca="1" si="9"/>
        <v>0</v>
      </c>
      <c r="AM21" s="7" t="str">
        <f t="shared" ca="1" si="12"/>
        <v/>
      </c>
      <c r="AN21" s="7" t="str">
        <f t="shared" ca="1" si="13"/>
        <v/>
      </c>
    </row>
    <row r="22" spans="1:40" ht="22.5" customHeight="1">
      <c r="A22" s="104">
        <f t="shared" si="10"/>
        <v>18</v>
      </c>
      <c r="B22" s="161" t="str">
        <f t="shared" ca="1" si="11"/>
        <v/>
      </c>
      <c r="C22" s="161" t="str">
        <f t="shared" ca="1" si="0"/>
        <v/>
      </c>
      <c r="D22" s="161" t="str">
        <f t="shared" ca="1" si="1"/>
        <v/>
      </c>
      <c r="E22" s="161" t="str">
        <f t="shared" ca="1" si="2"/>
        <v/>
      </c>
      <c r="F22" s="161" t="str">
        <f t="shared" ca="1" si="3"/>
        <v/>
      </c>
      <c r="G22" s="161" t="str">
        <f t="shared" ca="1" si="4"/>
        <v/>
      </c>
      <c r="H22" s="175" t="str">
        <f ca="1">IF(N22&gt;0,実績報告額一覧!G22,"")</f>
        <v/>
      </c>
      <c r="I22" s="108" t="str">
        <f t="shared" ca="1" si="5"/>
        <v/>
      </c>
      <c r="J22" s="162" t="str">
        <f t="shared" ca="1" si="6"/>
        <v/>
      </c>
      <c r="K22" s="108" t="str">
        <f t="shared" ca="1" si="7"/>
        <v/>
      </c>
      <c r="L22" s="178" t="str">
        <f t="shared" ca="1" si="8"/>
        <v/>
      </c>
      <c r="M22" s="109" t="str">
        <f t="shared" ca="1" si="14"/>
        <v/>
      </c>
      <c r="N22" s="178">
        <f t="shared" ca="1" si="9"/>
        <v>0</v>
      </c>
      <c r="AM22" s="7" t="str">
        <f t="shared" ca="1" si="12"/>
        <v/>
      </c>
      <c r="AN22" s="7" t="str">
        <f t="shared" ca="1" si="13"/>
        <v/>
      </c>
    </row>
    <row r="23" spans="1:40" ht="22.5" customHeight="1">
      <c r="A23" s="104">
        <f t="shared" si="10"/>
        <v>19</v>
      </c>
      <c r="B23" s="161" t="str">
        <f t="shared" ca="1" si="11"/>
        <v/>
      </c>
      <c r="C23" s="161" t="str">
        <f t="shared" ca="1" si="0"/>
        <v/>
      </c>
      <c r="D23" s="161" t="str">
        <f t="shared" ca="1" si="1"/>
        <v/>
      </c>
      <c r="E23" s="161" t="str">
        <f t="shared" ca="1" si="2"/>
        <v/>
      </c>
      <c r="F23" s="161" t="str">
        <f t="shared" ca="1" si="3"/>
        <v/>
      </c>
      <c r="G23" s="161" t="str">
        <f t="shared" ca="1" si="4"/>
        <v/>
      </c>
      <c r="H23" s="175" t="str">
        <f ca="1">IF(N23&gt;0,実績報告額一覧!G23,"")</f>
        <v/>
      </c>
      <c r="I23" s="108" t="str">
        <f t="shared" ca="1" si="5"/>
        <v/>
      </c>
      <c r="J23" s="162" t="str">
        <f t="shared" ca="1" si="6"/>
        <v/>
      </c>
      <c r="K23" s="108" t="str">
        <f t="shared" ca="1" si="7"/>
        <v/>
      </c>
      <c r="L23" s="178" t="str">
        <f t="shared" ca="1" si="8"/>
        <v/>
      </c>
      <c r="M23" s="109" t="str">
        <f t="shared" ca="1" si="14"/>
        <v/>
      </c>
      <c r="N23" s="178">
        <f t="shared" ca="1" si="9"/>
        <v>0</v>
      </c>
      <c r="AM23" s="7" t="str">
        <f t="shared" ca="1" si="12"/>
        <v/>
      </c>
      <c r="AN23" s="7" t="str">
        <f t="shared" ca="1" si="13"/>
        <v/>
      </c>
    </row>
    <row r="24" spans="1:40" ht="22.5" customHeight="1">
      <c r="A24" s="104">
        <f t="shared" si="10"/>
        <v>20</v>
      </c>
      <c r="B24" s="161" t="str">
        <f t="shared" ca="1" si="11"/>
        <v/>
      </c>
      <c r="C24" s="161" t="str">
        <f t="shared" ca="1" si="0"/>
        <v/>
      </c>
      <c r="D24" s="161" t="str">
        <f t="shared" ca="1" si="1"/>
        <v/>
      </c>
      <c r="E24" s="161" t="str">
        <f t="shared" ca="1" si="2"/>
        <v/>
      </c>
      <c r="F24" s="161" t="str">
        <f t="shared" ca="1" si="3"/>
        <v/>
      </c>
      <c r="G24" s="161" t="str">
        <f t="shared" ca="1" si="4"/>
        <v/>
      </c>
      <c r="H24" s="175" t="str">
        <f ca="1">IF(N24&gt;0,実績報告額一覧!G24,"")</f>
        <v/>
      </c>
      <c r="I24" s="108" t="str">
        <f t="shared" ca="1" si="5"/>
        <v/>
      </c>
      <c r="J24" s="162" t="str">
        <f t="shared" ca="1" si="6"/>
        <v/>
      </c>
      <c r="K24" s="108" t="str">
        <f t="shared" ca="1" si="7"/>
        <v/>
      </c>
      <c r="L24" s="178" t="str">
        <f t="shared" ca="1" si="8"/>
        <v/>
      </c>
      <c r="M24" s="109" t="str">
        <f t="shared" ca="1" si="14"/>
        <v/>
      </c>
      <c r="N24" s="178">
        <f t="shared" ca="1" si="9"/>
        <v>0</v>
      </c>
      <c r="AM24" s="7" t="str">
        <f t="shared" ca="1" si="12"/>
        <v/>
      </c>
      <c r="AN24" s="7" t="str">
        <f t="shared" ca="1" si="13"/>
        <v/>
      </c>
    </row>
    <row r="25" spans="1:40" ht="22.5" customHeight="1">
      <c r="A25" s="104">
        <f t="shared" si="10"/>
        <v>21</v>
      </c>
      <c r="B25" s="161" t="str">
        <f t="shared" ca="1" si="11"/>
        <v/>
      </c>
      <c r="C25" s="161" t="str">
        <f t="shared" ca="1" si="0"/>
        <v/>
      </c>
      <c r="D25" s="161" t="str">
        <f t="shared" ca="1" si="1"/>
        <v/>
      </c>
      <c r="E25" s="161" t="str">
        <f t="shared" ca="1" si="2"/>
        <v/>
      </c>
      <c r="F25" s="161" t="str">
        <f t="shared" ca="1" si="3"/>
        <v/>
      </c>
      <c r="G25" s="161" t="str">
        <f t="shared" ca="1" si="4"/>
        <v/>
      </c>
      <c r="H25" s="175" t="str">
        <f ca="1">IF(N25&gt;0,実績報告額一覧!G25,"")</f>
        <v/>
      </c>
      <c r="I25" s="108" t="str">
        <f t="shared" ca="1" si="5"/>
        <v/>
      </c>
      <c r="J25" s="162" t="str">
        <f t="shared" ca="1" si="6"/>
        <v/>
      </c>
      <c r="K25" s="108" t="str">
        <f t="shared" ca="1" si="7"/>
        <v/>
      </c>
      <c r="L25" s="178" t="str">
        <f t="shared" ca="1" si="8"/>
        <v/>
      </c>
      <c r="M25" s="109" t="str">
        <f t="shared" ca="1" si="14"/>
        <v/>
      </c>
      <c r="N25" s="178">
        <f t="shared" ca="1" si="9"/>
        <v>0</v>
      </c>
      <c r="AM25" s="7" t="str">
        <f t="shared" ca="1" si="12"/>
        <v/>
      </c>
      <c r="AN25" s="7" t="str">
        <f t="shared" ca="1" si="13"/>
        <v/>
      </c>
    </row>
    <row r="26" spans="1:40" ht="22.5" customHeight="1">
      <c r="A26" s="104">
        <f t="shared" si="10"/>
        <v>22</v>
      </c>
      <c r="B26" s="161" t="str">
        <f t="shared" ca="1" si="11"/>
        <v/>
      </c>
      <c r="C26" s="161" t="str">
        <f t="shared" ca="1" si="0"/>
        <v/>
      </c>
      <c r="D26" s="161" t="str">
        <f t="shared" ca="1" si="1"/>
        <v/>
      </c>
      <c r="E26" s="161" t="str">
        <f t="shared" ca="1" si="2"/>
        <v/>
      </c>
      <c r="F26" s="161" t="str">
        <f t="shared" ca="1" si="3"/>
        <v/>
      </c>
      <c r="G26" s="161" t="str">
        <f t="shared" ca="1" si="4"/>
        <v/>
      </c>
      <c r="H26" s="175" t="str">
        <f ca="1">IF(N26&gt;0,実績報告額一覧!G26,"")</f>
        <v/>
      </c>
      <c r="I26" s="108" t="str">
        <f t="shared" ca="1" si="5"/>
        <v/>
      </c>
      <c r="J26" s="162" t="str">
        <f t="shared" ca="1" si="6"/>
        <v/>
      </c>
      <c r="K26" s="108" t="str">
        <f t="shared" ca="1" si="7"/>
        <v/>
      </c>
      <c r="L26" s="178" t="str">
        <f t="shared" ca="1" si="8"/>
        <v/>
      </c>
      <c r="M26" s="109" t="str">
        <f t="shared" ca="1" si="14"/>
        <v/>
      </c>
      <c r="N26" s="178">
        <f t="shared" ca="1" si="9"/>
        <v>0</v>
      </c>
      <c r="AM26" s="7" t="str">
        <f t="shared" ca="1" si="12"/>
        <v/>
      </c>
      <c r="AN26" s="7" t="str">
        <f t="shared" ca="1" si="13"/>
        <v/>
      </c>
    </row>
    <row r="27" spans="1:40" ht="22.5" customHeight="1">
      <c r="A27" s="104">
        <f t="shared" si="10"/>
        <v>23</v>
      </c>
      <c r="B27" s="161" t="str">
        <f t="shared" ca="1" si="11"/>
        <v/>
      </c>
      <c r="C27" s="161" t="str">
        <f t="shared" ca="1" si="0"/>
        <v/>
      </c>
      <c r="D27" s="161" t="str">
        <f t="shared" ca="1" si="1"/>
        <v/>
      </c>
      <c r="E27" s="161" t="str">
        <f t="shared" ca="1" si="2"/>
        <v/>
      </c>
      <c r="F27" s="161" t="str">
        <f t="shared" ca="1" si="3"/>
        <v/>
      </c>
      <c r="G27" s="161" t="str">
        <f t="shared" ca="1" si="4"/>
        <v/>
      </c>
      <c r="H27" s="175" t="str">
        <f ca="1">IF(N27&gt;0,実績報告額一覧!G27,"")</f>
        <v/>
      </c>
      <c r="I27" s="108" t="str">
        <f t="shared" ca="1" si="5"/>
        <v/>
      </c>
      <c r="J27" s="162" t="str">
        <f t="shared" ca="1" si="6"/>
        <v/>
      </c>
      <c r="K27" s="108" t="str">
        <f t="shared" ca="1" si="7"/>
        <v/>
      </c>
      <c r="L27" s="178" t="str">
        <f t="shared" ca="1" si="8"/>
        <v/>
      </c>
      <c r="M27" s="109" t="str">
        <f t="shared" ca="1" si="14"/>
        <v/>
      </c>
      <c r="N27" s="178">
        <f t="shared" ca="1" si="9"/>
        <v>0</v>
      </c>
      <c r="AM27" s="7" t="str">
        <f t="shared" ca="1" si="12"/>
        <v/>
      </c>
      <c r="AN27" s="7" t="str">
        <f t="shared" ca="1" si="13"/>
        <v/>
      </c>
    </row>
    <row r="28" spans="1:40" ht="22.5" customHeight="1">
      <c r="A28" s="104">
        <f t="shared" si="10"/>
        <v>24</v>
      </c>
      <c r="B28" s="161" t="str">
        <f t="shared" ca="1" si="11"/>
        <v/>
      </c>
      <c r="C28" s="161" t="str">
        <f t="shared" ca="1" si="0"/>
        <v/>
      </c>
      <c r="D28" s="161" t="str">
        <f t="shared" ca="1" si="1"/>
        <v/>
      </c>
      <c r="E28" s="161" t="str">
        <f t="shared" ca="1" si="2"/>
        <v/>
      </c>
      <c r="F28" s="161" t="str">
        <f t="shared" ca="1" si="3"/>
        <v/>
      </c>
      <c r="G28" s="161" t="str">
        <f t="shared" ca="1" si="4"/>
        <v/>
      </c>
      <c r="H28" s="175" t="str">
        <f ca="1">IF(N28&gt;0,実績報告額一覧!G28,"")</f>
        <v/>
      </c>
      <c r="I28" s="108" t="str">
        <f t="shared" ca="1" si="5"/>
        <v/>
      </c>
      <c r="J28" s="162" t="str">
        <f t="shared" ca="1" si="6"/>
        <v/>
      </c>
      <c r="K28" s="108" t="str">
        <f t="shared" ca="1" si="7"/>
        <v/>
      </c>
      <c r="L28" s="178" t="str">
        <f t="shared" ca="1" si="8"/>
        <v/>
      </c>
      <c r="M28" s="109" t="str">
        <f t="shared" ca="1" si="14"/>
        <v/>
      </c>
      <c r="N28" s="178">
        <f t="shared" ca="1" si="9"/>
        <v>0</v>
      </c>
      <c r="AM28" s="7" t="str">
        <f t="shared" ca="1" si="12"/>
        <v/>
      </c>
      <c r="AN28" s="7" t="str">
        <f t="shared" ca="1" si="13"/>
        <v/>
      </c>
    </row>
    <row r="29" spans="1:40" ht="22.5" customHeight="1">
      <c r="A29" s="104">
        <f t="shared" si="10"/>
        <v>25</v>
      </c>
      <c r="B29" s="161" t="str">
        <f t="shared" ca="1" si="11"/>
        <v/>
      </c>
      <c r="C29" s="161" t="str">
        <f t="shared" ca="1" si="0"/>
        <v/>
      </c>
      <c r="D29" s="161" t="str">
        <f t="shared" ca="1" si="1"/>
        <v/>
      </c>
      <c r="E29" s="161" t="str">
        <f t="shared" ca="1" si="2"/>
        <v/>
      </c>
      <c r="F29" s="161" t="str">
        <f t="shared" ca="1" si="3"/>
        <v/>
      </c>
      <c r="G29" s="161" t="str">
        <f t="shared" ca="1" si="4"/>
        <v/>
      </c>
      <c r="H29" s="175" t="str">
        <f ca="1">IF(N29&gt;0,実績報告額一覧!G29,"")</f>
        <v/>
      </c>
      <c r="I29" s="108" t="str">
        <f t="shared" ca="1" si="5"/>
        <v/>
      </c>
      <c r="J29" s="162" t="str">
        <f t="shared" ca="1" si="6"/>
        <v/>
      </c>
      <c r="K29" s="108" t="str">
        <f t="shared" ca="1" si="7"/>
        <v/>
      </c>
      <c r="L29" s="178" t="str">
        <f t="shared" ca="1" si="8"/>
        <v/>
      </c>
      <c r="M29" s="109" t="str">
        <f t="shared" ca="1" si="14"/>
        <v/>
      </c>
      <c r="N29" s="178">
        <f t="shared" ca="1" si="9"/>
        <v>0</v>
      </c>
      <c r="AM29" s="7" t="str">
        <f t="shared" ca="1" si="12"/>
        <v/>
      </c>
      <c r="AN29" s="7" t="str">
        <f t="shared" ca="1" si="13"/>
        <v/>
      </c>
    </row>
    <row r="30" spans="1:40" ht="11.25" customHeight="1">
      <c r="AM30" s="7" t="str">
        <f t="shared" ca="1" si="12"/>
        <v/>
      </c>
      <c r="AN30" s="7" t="str">
        <f t="shared" ca="1" si="13"/>
        <v/>
      </c>
    </row>
    <row r="31" spans="1:40" customFormat="1">
      <c r="A31" s="8" t="s">
        <v>168</v>
      </c>
      <c r="B31" s="7"/>
      <c r="C31" s="7"/>
    </row>
    <row r="32" spans="1:40" customFormat="1" ht="16.5" customHeight="1">
      <c r="A32" s="105"/>
      <c r="B32" s="7"/>
      <c r="C32" s="8" t="s">
        <v>167</v>
      </c>
    </row>
    <row r="33" spans="1:3" customFormat="1" ht="16.5" customHeight="1">
      <c r="A33" s="105"/>
      <c r="B33" s="7"/>
      <c r="C33" s="8"/>
    </row>
    <row r="34" spans="1:3" customFormat="1" ht="16.5" customHeight="1">
      <c r="A34" s="9"/>
      <c r="B34" s="7"/>
      <c r="C34" s="106"/>
    </row>
    <row r="35" spans="1:3" customFormat="1" ht="16.5" customHeight="1">
      <c r="A35" s="9"/>
      <c r="B35" s="7"/>
      <c r="C35" s="106"/>
    </row>
    <row r="36" spans="1:3" customFormat="1" ht="22.5" customHeight="1"/>
    <row r="37" spans="1:3" customFormat="1" ht="22.5" customHeight="1"/>
    <row r="38" spans="1:3" customFormat="1" ht="22.5" customHeight="1"/>
    <row r="39" spans="1:3" customFormat="1" ht="22.5" customHeight="1"/>
    <row r="40" spans="1:3" customFormat="1" ht="22.5" customHeight="1"/>
    <row r="41" spans="1:3" customFormat="1" ht="22.5" customHeight="1"/>
    <row r="42" spans="1:3" customFormat="1" ht="22.5" customHeight="1"/>
    <row r="43" spans="1:3" customFormat="1" ht="22.5" customHeight="1"/>
    <row r="44" spans="1:3" customFormat="1" ht="22.5" customHeight="1"/>
    <row r="45" spans="1:3" customFormat="1" ht="22.5" customHeight="1"/>
    <row r="46" spans="1:3" customFormat="1" ht="22.5" customHeight="1"/>
  </sheetData>
  <mergeCells count="9">
    <mergeCell ref="E3:E4"/>
    <mergeCell ref="I3:N3"/>
    <mergeCell ref="A3:A4"/>
    <mergeCell ref="B3:B4"/>
    <mergeCell ref="C3:C4"/>
    <mergeCell ref="D3:D4"/>
    <mergeCell ref="H3:H4"/>
    <mergeCell ref="G3:G4"/>
    <mergeCell ref="F3:F4"/>
  </mergeCells>
  <phoneticPr fontId="3"/>
  <printOptions horizontalCentered="1"/>
  <pageMargins left="0.19685039370078741" right="0.19685039370078741" top="0.59055118110236227" bottom="0.39370078740157483" header="0" footer="0"/>
  <pageSetup paperSize="9" scale="81"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個票1!$CA$5:$CA$40</xm:f>
          </x14:formula1>
          <xm:sqref>D5:D29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F62"/>
  <sheetViews>
    <sheetView showZeros="0" view="pageBreakPreview" zoomScaleNormal="160" zoomScaleSheetLayoutView="100" workbookViewId="0">
      <selection activeCell="T7" sqref="T7:AM7"/>
    </sheetView>
  </sheetViews>
  <sheetFormatPr defaultColWidth="2.25" defaultRowHeight="13.5"/>
  <cols>
    <col min="1" max="1" width="2.25" style="3" customWidth="1"/>
    <col min="2" max="7" width="2.25" style="3"/>
    <col min="8" max="19" width="2.375" style="3" bestFit="1" customWidth="1"/>
    <col min="20" max="40" width="2.25" style="3"/>
    <col min="41" max="47" width="2.25" style="3" hidden="1" customWidth="1"/>
    <col min="48" max="78" width="2.25" style="3"/>
    <col min="79" max="79" width="49.125" style="3" hidden="1" customWidth="1"/>
    <col min="80" max="84" width="8.125" style="3" hidden="1" customWidth="1"/>
    <col min="85" max="87" width="8.125" style="3" customWidth="1"/>
    <col min="88" max="16384" width="2.25" style="3"/>
  </cols>
  <sheetData>
    <row r="1" spans="1:84">
      <c r="A1" s="3" t="s">
        <v>272</v>
      </c>
    </row>
    <row r="2" spans="1:84" ht="3" customHeight="1"/>
    <row r="3" spans="1:84">
      <c r="A3" s="350" t="s">
        <v>271</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2"/>
      <c r="CA3" s="12"/>
      <c r="CB3" s="14" t="s">
        <v>77</v>
      </c>
      <c r="CC3" s="12"/>
      <c r="CD3" s="12"/>
      <c r="CE3" s="14" t="s">
        <v>80</v>
      </c>
      <c r="CF3" s="12"/>
    </row>
    <row r="4" spans="1:84" ht="4.5"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CA4" s="12"/>
      <c r="CB4" s="14" t="s">
        <v>79</v>
      </c>
      <c r="CC4" s="14"/>
      <c r="CD4" s="14" t="s">
        <v>87</v>
      </c>
      <c r="CE4" s="14" t="s">
        <v>79</v>
      </c>
      <c r="CF4" s="12"/>
    </row>
    <row r="5" spans="1:84">
      <c r="A5" s="328" t="s">
        <v>89</v>
      </c>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30"/>
      <c r="CA5" t="s">
        <v>27</v>
      </c>
      <c r="CB5" s="6">
        <v>892</v>
      </c>
      <c r="CC5" t="s">
        <v>75</v>
      </c>
      <c r="CD5"/>
      <c r="CE5" s="6">
        <v>200</v>
      </c>
      <c r="CF5" t="s">
        <v>75</v>
      </c>
    </row>
    <row r="6" spans="1:84" ht="4.5" customHeight="1">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CA6" t="s">
        <v>28</v>
      </c>
      <c r="CB6" s="6">
        <v>1137</v>
      </c>
      <c r="CC6" t="s">
        <v>75</v>
      </c>
      <c r="CD6"/>
      <c r="CE6" s="6">
        <v>200</v>
      </c>
      <c r="CF6" t="s">
        <v>75</v>
      </c>
    </row>
    <row r="7" spans="1:84" ht="17.25" customHeight="1">
      <c r="A7" s="331" t="s">
        <v>43</v>
      </c>
      <c r="B7" s="332"/>
      <c r="C7" s="332"/>
      <c r="D7" s="332"/>
      <c r="E7" s="332"/>
      <c r="F7" s="332"/>
      <c r="G7" s="333"/>
      <c r="H7" s="361"/>
      <c r="I7" s="362"/>
      <c r="J7" s="362"/>
      <c r="K7" s="362"/>
      <c r="L7" s="362"/>
      <c r="M7" s="362"/>
      <c r="N7" s="363"/>
      <c r="O7" s="331" t="s">
        <v>90</v>
      </c>
      <c r="P7" s="332"/>
      <c r="Q7" s="332"/>
      <c r="R7" s="332"/>
      <c r="S7" s="333"/>
      <c r="T7" s="364"/>
      <c r="U7" s="365"/>
      <c r="V7" s="365"/>
      <c r="W7" s="365"/>
      <c r="X7" s="365"/>
      <c r="Y7" s="365"/>
      <c r="Z7" s="365"/>
      <c r="AA7" s="365"/>
      <c r="AB7" s="365"/>
      <c r="AC7" s="365"/>
      <c r="AD7" s="365"/>
      <c r="AE7" s="365"/>
      <c r="AF7" s="365"/>
      <c r="AG7" s="365"/>
      <c r="AH7" s="365"/>
      <c r="AI7" s="365"/>
      <c r="AJ7" s="365"/>
      <c r="AK7" s="365"/>
      <c r="AL7" s="365"/>
      <c r="AM7" s="366"/>
      <c r="CA7" t="s">
        <v>29</v>
      </c>
      <c r="CB7" s="6">
        <v>1480</v>
      </c>
      <c r="CC7" t="s">
        <v>75</v>
      </c>
      <c r="CD7"/>
      <c r="CE7" s="6">
        <v>200</v>
      </c>
      <c r="CF7" t="s">
        <v>75</v>
      </c>
    </row>
    <row r="8" spans="1:84">
      <c r="A8" s="353" t="s">
        <v>91</v>
      </c>
      <c r="B8" s="354"/>
      <c r="C8" s="355"/>
      <c r="D8" s="331" t="s">
        <v>213</v>
      </c>
      <c r="E8" s="332"/>
      <c r="F8" s="332"/>
      <c r="G8" s="333"/>
      <c r="H8" s="331" t="s">
        <v>92</v>
      </c>
      <c r="I8" s="332"/>
      <c r="J8" s="332"/>
      <c r="K8" s="333"/>
      <c r="L8" s="331" t="s">
        <v>93</v>
      </c>
      <c r="M8" s="332"/>
      <c r="N8" s="332"/>
      <c r="O8" s="332"/>
      <c r="P8" s="332"/>
      <c r="Q8" s="332"/>
      <c r="R8" s="332"/>
      <c r="S8" s="332"/>
      <c r="T8" s="332"/>
      <c r="U8" s="332"/>
      <c r="V8" s="332"/>
      <c r="W8" s="332"/>
      <c r="X8" s="332"/>
      <c r="Y8" s="333"/>
      <c r="Z8" s="353" t="s">
        <v>94</v>
      </c>
      <c r="AA8" s="354"/>
      <c r="AB8" s="355"/>
      <c r="AC8" s="331" t="s">
        <v>95</v>
      </c>
      <c r="AD8" s="332"/>
      <c r="AE8" s="332"/>
      <c r="AF8" s="332"/>
      <c r="AG8" s="332"/>
      <c r="AH8" s="371" t="s">
        <v>96</v>
      </c>
      <c r="AI8" s="372"/>
      <c r="AJ8" s="372"/>
      <c r="AK8" s="372"/>
      <c r="AL8" s="372"/>
      <c r="AM8" s="373"/>
      <c r="AV8" s="4"/>
      <c r="CA8" s="2" t="s">
        <v>42</v>
      </c>
      <c r="CB8" s="6">
        <v>384</v>
      </c>
      <c r="CC8" t="s">
        <v>75</v>
      </c>
      <c r="CD8"/>
      <c r="CE8" s="6">
        <v>200</v>
      </c>
      <c r="CF8" t="s">
        <v>75</v>
      </c>
    </row>
    <row r="9" spans="1:84" ht="17.25" customHeight="1">
      <c r="A9" s="356"/>
      <c r="B9" s="357"/>
      <c r="C9" s="292"/>
      <c r="D9" s="368"/>
      <c r="E9" s="369"/>
      <c r="F9" s="369"/>
      <c r="G9" s="370"/>
      <c r="H9" s="358"/>
      <c r="I9" s="359"/>
      <c r="J9" s="359"/>
      <c r="K9" s="360"/>
      <c r="L9" s="302"/>
      <c r="M9" s="303"/>
      <c r="N9" s="303"/>
      <c r="O9" s="303"/>
      <c r="P9" s="303"/>
      <c r="Q9" s="303"/>
      <c r="R9" s="303"/>
      <c r="S9" s="303"/>
      <c r="T9" s="303"/>
      <c r="U9" s="303"/>
      <c r="V9" s="303"/>
      <c r="W9" s="303"/>
      <c r="X9" s="303"/>
      <c r="Y9" s="367"/>
      <c r="Z9" s="356"/>
      <c r="AA9" s="357"/>
      <c r="AB9" s="292"/>
      <c r="AC9" s="302"/>
      <c r="AD9" s="303"/>
      <c r="AE9" s="303"/>
      <c r="AF9" s="303"/>
      <c r="AG9" s="367"/>
      <c r="AH9" s="374"/>
      <c r="AI9" s="375"/>
      <c r="AJ9" s="375"/>
      <c r="AK9" s="375"/>
      <c r="AL9" s="375"/>
      <c r="AM9" s="376"/>
      <c r="CA9" t="s">
        <v>5</v>
      </c>
      <c r="CB9" s="6">
        <v>375</v>
      </c>
      <c r="CC9" t="s">
        <v>75</v>
      </c>
      <c r="CD9"/>
      <c r="CE9" s="6">
        <v>200</v>
      </c>
      <c r="CF9" t="s">
        <v>75</v>
      </c>
    </row>
    <row r="10" spans="1:84" s="4" customFormat="1" ht="20.25" customHeight="1">
      <c r="A10" s="377" t="s">
        <v>218</v>
      </c>
      <c r="B10" s="378"/>
      <c r="C10" s="378"/>
      <c r="D10" s="378"/>
      <c r="E10" s="378"/>
      <c r="F10" s="378"/>
      <c r="G10" s="378"/>
      <c r="H10" s="296"/>
      <c r="I10" s="297"/>
      <c r="J10" s="297"/>
      <c r="K10" s="297"/>
      <c r="L10" s="297"/>
      <c r="M10" s="297"/>
      <c r="N10" s="297"/>
      <c r="O10" s="297"/>
      <c r="P10" s="297"/>
      <c r="Q10" s="298"/>
      <c r="R10" s="293" t="s">
        <v>219</v>
      </c>
      <c r="S10" s="294"/>
      <c r="T10" s="294"/>
      <c r="U10" s="294"/>
      <c r="V10" s="294"/>
      <c r="W10" s="295"/>
      <c r="X10" s="379"/>
      <c r="Y10" s="380"/>
      <c r="Z10" s="392" t="s">
        <v>73</v>
      </c>
      <c r="AA10" s="372"/>
      <c r="AB10" s="373"/>
      <c r="AC10" s="365"/>
      <c r="AD10" s="365"/>
      <c r="AE10" s="304" t="s">
        <v>44</v>
      </c>
      <c r="AF10" s="305"/>
      <c r="AG10" s="389" t="s">
        <v>138</v>
      </c>
      <c r="AH10" s="390"/>
      <c r="AI10" s="391"/>
      <c r="AJ10" s="365"/>
      <c r="AK10" s="365"/>
      <c r="AL10" s="304" t="s">
        <v>44</v>
      </c>
      <c r="AM10" s="305"/>
      <c r="AP10" s="381"/>
      <c r="AQ10" s="381"/>
      <c r="AR10" s="381"/>
      <c r="AS10" s="381"/>
      <c r="AT10" s="381"/>
      <c r="AU10" s="381"/>
      <c r="CA10" t="s">
        <v>30</v>
      </c>
      <c r="CB10" s="6">
        <v>939</v>
      </c>
      <c r="CC10" t="s">
        <v>75</v>
      </c>
      <c r="CD10"/>
      <c r="CE10" s="6">
        <v>200</v>
      </c>
      <c r="CF10" t="s">
        <v>75</v>
      </c>
    </row>
    <row r="11" spans="1:84" s="4" customFormat="1" ht="18" customHeight="1">
      <c r="A11" s="393" t="s">
        <v>24</v>
      </c>
      <c r="B11" s="394"/>
      <c r="C11" s="394"/>
      <c r="D11" s="394"/>
      <c r="E11" s="394"/>
      <c r="F11" s="394"/>
      <c r="G11" s="394"/>
      <c r="H11" s="395"/>
      <c r="I11" s="239"/>
      <c r="J11" s="38" t="s">
        <v>54</v>
      </c>
      <c r="K11" s="39"/>
      <c r="L11" s="40"/>
      <c r="M11" s="40"/>
      <c r="N11" s="40"/>
      <c r="O11" s="40"/>
      <c r="P11" s="40"/>
      <c r="Q11" s="40"/>
      <c r="R11" s="40"/>
      <c r="S11" s="40"/>
      <c r="T11" s="40"/>
      <c r="U11" s="40"/>
      <c r="V11" s="40"/>
      <c r="W11" s="40"/>
      <c r="X11" s="40"/>
      <c r="Y11" s="239"/>
      <c r="Z11" s="38" t="s">
        <v>82</v>
      </c>
      <c r="AA11" s="39"/>
      <c r="AB11" s="40"/>
      <c r="AC11" s="40"/>
      <c r="AD11" s="40"/>
      <c r="AE11" s="40"/>
      <c r="AF11" s="40"/>
      <c r="AG11" s="40"/>
      <c r="AH11" s="40"/>
      <c r="AI11" s="40"/>
      <c r="AJ11" s="40"/>
      <c r="AK11" s="40"/>
      <c r="AL11" s="40"/>
      <c r="AM11" s="44"/>
      <c r="CA11" t="s">
        <v>31</v>
      </c>
      <c r="CB11" s="6">
        <v>1181</v>
      </c>
      <c r="CC11" t="s">
        <v>75</v>
      </c>
      <c r="CD11"/>
      <c r="CE11" s="6">
        <v>200</v>
      </c>
      <c r="CF11" t="s">
        <v>75</v>
      </c>
    </row>
    <row r="12" spans="1:84" s="4" customFormat="1" ht="18" customHeight="1">
      <c r="A12" s="396"/>
      <c r="B12" s="397"/>
      <c r="C12" s="397"/>
      <c r="D12" s="397"/>
      <c r="E12" s="397"/>
      <c r="F12" s="397"/>
      <c r="G12" s="397"/>
      <c r="H12" s="398"/>
      <c r="I12" s="241"/>
      <c r="J12" s="41" t="s">
        <v>86</v>
      </c>
      <c r="K12" s="42"/>
      <c r="L12" s="43"/>
      <c r="M12" s="43"/>
      <c r="N12" s="43"/>
      <c r="O12" s="43"/>
      <c r="P12" s="43"/>
      <c r="Q12" s="43"/>
      <c r="R12" s="43"/>
      <c r="S12" s="43"/>
      <c r="T12" s="43"/>
      <c r="U12" s="42"/>
      <c r="V12" s="43"/>
      <c r="W12" s="43"/>
      <c r="X12" s="43"/>
      <c r="Y12" s="240"/>
      <c r="Z12" s="45" t="s">
        <v>85</v>
      </c>
      <c r="AA12" s="42"/>
      <c r="AB12" s="43"/>
      <c r="AC12" s="43"/>
      <c r="AD12" s="43"/>
      <c r="AE12" s="43"/>
      <c r="AF12" s="43"/>
      <c r="AG12" s="43"/>
      <c r="AH12" s="43"/>
      <c r="AI12" s="43"/>
      <c r="AJ12" s="43"/>
      <c r="AK12" s="43"/>
      <c r="AL12" s="43"/>
      <c r="AM12" s="46"/>
      <c r="CA12" t="s">
        <v>32</v>
      </c>
      <c r="CB12" s="6">
        <v>1885</v>
      </c>
      <c r="CC12" t="s">
        <v>75</v>
      </c>
      <c r="CD12"/>
      <c r="CE12" s="6">
        <v>200</v>
      </c>
      <c r="CF12" t="s">
        <v>75</v>
      </c>
    </row>
    <row r="13" spans="1:84" s="4" customFormat="1" ht="6" customHeight="1">
      <c r="A13" s="137"/>
      <c r="B13" s="137"/>
      <c r="C13" s="137"/>
      <c r="D13" s="137"/>
      <c r="E13" s="137"/>
      <c r="F13" s="137"/>
      <c r="G13" s="137"/>
      <c r="H13" s="137"/>
      <c r="I13" s="138"/>
      <c r="J13" s="139"/>
      <c r="K13" s="138"/>
      <c r="L13" s="136"/>
      <c r="M13" s="136"/>
      <c r="N13" s="136"/>
      <c r="O13" s="136"/>
      <c r="P13" s="136"/>
      <c r="Q13" s="136"/>
      <c r="R13" s="136"/>
      <c r="S13" s="136"/>
      <c r="T13" s="136"/>
      <c r="U13" s="138"/>
      <c r="V13" s="136"/>
      <c r="W13" s="136"/>
      <c r="X13" s="136"/>
      <c r="Y13" s="139"/>
      <c r="Z13" s="140"/>
      <c r="AA13" s="138"/>
      <c r="AB13" s="136"/>
      <c r="AC13" s="136"/>
      <c r="AD13" s="136"/>
      <c r="AE13" s="136"/>
      <c r="AF13" s="136"/>
      <c r="AG13" s="136"/>
      <c r="AH13" s="136"/>
      <c r="AI13" s="136"/>
      <c r="AJ13" s="136"/>
      <c r="AK13" s="136"/>
      <c r="AL13" s="136"/>
      <c r="AM13" s="136"/>
      <c r="CA13" t="s">
        <v>26</v>
      </c>
      <c r="CB13" s="6">
        <f>CD13*個票1!$AC$10</f>
        <v>0</v>
      </c>
      <c r="CC13" t="s">
        <v>76</v>
      </c>
      <c r="CD13">
        <v>44</v>
      </c>
      <c r="CE13" s="6">
        <v>200</v>
      </c>
      <c r="CF13" t="s">
        <v>75</v>
      </c>
    </row>
    <row r="14" spans="1:84" s="4" customFormat="1">
      <c r="A14" s="328" t="s">
        <v>123</v>
      </c>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30"/>
      <c r="CA14" t="s">
        <v>22</v>
      </c>
      <c r="CB14" s="6">
        <f>CD14*個票1!$AC$10</f>
        <v>0</v>
      </c>
      <c r="CC14" t="s">
        <v>76</v>
      </c>
      <c r="CD14">
        <v>44</v>
      </c>
      <c r="CE14" s="6">
        <v>200</v>
      </c>
      <c r="CF14" t="s">
        <v>75</v>
      </c>
    </row>
    <row r="15" spans="1:84" s="4" customFormat="1" ht="3" customHeight="1">
      <c r="A15" s="52"/>
      <c r="B15" s="52"/>
      <c r="C15" s="52"/>
      <c r="D15" s="52"/>
      <c r="E15" s="52"/>
      <c r="F15" s="52"/>
      <c r="G15" s="52"/>
      <c r="H15" s="52"/>
      <c r="I15" s="49"/>
      <c r="J15" s="53"/>
      <c r="K15" s="48"/>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CA15" t="s">
        <v>6</v>
      </c>
      <c r="CB15" s="6">
        <v>534</v>
      </c>
      <c r="CC15" t="s">
        <v>75</v>
      </c>
      <c r="CD15"/>
      <c r="CE15" s="6">
        <v>200</v>
      </c>
      <c r="CF15" t="s">
        <v>75</v>
      </c>
    </row>
    <row r="16" spans="1:84" s="4" customFormat="1" ht="18" customHeight="1">
      <c r="A16" s="147"/>
      <c r="B16" s="148"/>
      <c r="C16" s="148"/>
      <c r="D16" s="148"/>
      <c r="E16" s="148"/>
      <c r="F16" s="148"/>
      <c r="G16" s="148"/>
      <c r="H16" s="148"/>
      <c r="I16" s="148"/>
      <c r="J16" s="148"/>
      <c r="K16" s="148"/>
      <c r="L16" s="148"/>
      <c r="M16" s="148"/>
      <c r="N16" s="148"/>
      <c r="O16" s="148"/>
      <c r="P16" s="148"/>
      <c r="Q16" s="148"/>
      <c r="R16" s="148"/>
      <c r="S16" s="149"/>
      <c r="T16" s="20"/>
      <c r="U16" s="20"/>
      <c r="V16" s="20"/>
      <c r="W16" s="150"/>
      <c r="X16" s="325"/>
      <c r="Y16" s="326"/>
      <c r="Z16" s="327"/>
      <c r="AA16" s="338"/>
      <c r="AB16" s="339"/>
      <c r="AC16" s="339"/>
      <c r="AD16" s="339"/>
      <c r="AE16" s="339"/>
      <c r="AF16" s="339"/>
      <c r="AG16" s="339"/>
      <c r="AH16" s="339"/>
      <c r="AI16" s="339"/>
      <c r="AJ16" s="339"/>
      <c r="AK16" s="339"/>
      <c r="AL16" s="339"/>
      <c r="AM16" s="339"/>
      <c r="CA16" t="s">
        <v>7</v>
      </c>
      <c r="CB16" s="6">
        <v>564</v>
      </c>
      <c r="CC16" t="s">
        <v>75</v>
      </c>
      <c r="CD16"/>
      <c r="CE16" s="6">
        <v>200</v>
      </c>
      <c r="CF16" t="s">
        <v>75</v>
      </c>
    </row>
    <row r="17" spans="1:84" s="4" customFormat="1" ht="18" customHeight="1">
      <c r="A17" s="147"/>
      <c r="B17" s="148"/>
      <c r="C17" s="148"/>
      <c r="D17" s="148"/>
      <c r="E17" s="148"/>
      <c r="F17" s="148"/>
      <c r="G17" s="148"/>
      <c r="H17" s="148"/>
      <c r="I17" s="148"/>
      <c r="J17" s="148"/>
      <c r="K17" s="148"/>
      <c r="L17" s="148"/>
      <c r="M17" s="148"/>
      <c r="N17" s="148"/>
      <c r="O17" s="148"/>
      <c r="P17" s="148"/>
      <c r="Q17" s="148"/>
      <c r="R17" s="148"/>
      <c r="S17" s="148"/>
      <c r="T17" s="151"/>
      <c r="U17" s="151"/>
      <c r="V17" s="151"/>
      <c r="W17" s="152"/>
      <c r="X17" s="325"/>
      <c r="Y17" s="326"/>
      <c r="Z17" s="327"/>
      <c r="AA17" s="338"/>
      <c r="AB17" s="339"/>
      <c r="AC17" s="339"/>
      <c r="AD17" s="339"/>
      <c r="AE17" s="339"/>
      <c r="AF17" s="339"/>
      <c r="AG17" s="339"/>
      <c r="AH17" s="339"/>
      <c r="AI17" s="339"/>
      <c r="AJ17" s="339"/>
      <c r="AK17" s="339"/>
      <c r="AL17" s="339"/>
      <c r="AM17" s="339"/>
      <c r="CA17" t="s">
        <v>8</v>
      </c>
      <c r="CB17" s="6">
        <v>518</v>
      </c>
      <c r="CC17" t="s">
        <v>75</v>
      </c>
      <c r="CD17"/>
      <c r="CE17" s="6">
        <v>200</v>
      </c>
      <c r="CF17" t="s">
        <v>75</v>
      </c>
    </row>
    <row r="18" spans="1:84" s="4" customFormat="1" ht="6" customHeight="1">
      <c r="A18" s="52"/>
      <c r="B18" s="52"/>
      <c r="C18" s="52"/>
      <c r="D18" s="52"/>
      <c r="E18" s="52"/>
      <c r="F18" s="52"/>
      <c r="G18" s="52"/>
      <c r="H18" s="52"/>
      <c r="I18" s="49"/>
      <c r="J18" s="53"/>
      <c r="K18" s="48"/>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CA18" t="s">
        <v>9</v>
      </c>
      <c r="CB18" s="6">
        <v>227</v>
      </c>
      <c r="CC18" t="s">
        <v>75</v>
      </c>
      <c r="CD18"/>
      <c r="CE18" s="6">
        <v>200</v>
      </c>
      <c r="CF18" t="s">
        <v>75</v>
      </c>
    </row>
    <row r="19" spans="1:84" s="4" customFormat="1">
      <c r="A19" s="328" t="s">
        <v>287</v>
      </c>
      <c r="B19" s="329"/>
      <c r="C19" s="329"/>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30"/>
      <c r="CA19" t="s">
        <v>10</v>
      </c>
      <c r="CB19" s="6">
        <v>508</v>
      </c>
      <c r="CC19" t="s">
        <v>75</v>
      </c>
      <c r="CD19"/>
      <c r="CE19" s="6">
        <v>200</v>
      </c>
      <c r="CF19" t="s">
        <v>75</v>
      </c>
    </row>
    <row r="20" spans="1:84" s="4" customFormat="1" ht="3" customHeight="1" thickBot="1">
      <c r="A20" s="52"/>
      <c r="B20" s="52"/>
      <c r="C20" s="52"/>
      <c r="D20" s="52"/>
      <c r="E20" s="52"/>
      <c r="F20" s="52"/>
      <c r="G20" s="52"/>
      <c r="H20" s="52"/>
      <c r="I20" s="49"/>
      <c r="J20" s="53"/>
      <c r="K20" s="48"/>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CA20" t="s">
        <v>11</v>
      </c>
      <c r="CB20" s="6">
        <v>204</v>
      </c>
      <c r="CC20" t="s">
        <v>75</v>
      </c>
      <c r="CD20"/>
      <c r="CE20" s="6">
        <v>200</v>
      </c>
      <c r="CF20" t="s">
        <v>75</v>
      </c>
    </row>
    <row r="21" spans="1:84" s="4" customFormat="1" ht="19.5" customHeight="1" thickBot="1">
      <c r="A21" s="54" t="s">
        <v>53</v>
      </c>
      <c r="B21" s="52"/>
      <c r="C21" s="52"/>
      <c r="D21" s="52"/>
      <c r="E21" s="52"/>
      <c r="F21" s="52"/>
      <c r="G21" s="52"/>
      <c r="H21" s="52"/>
      <c r="I21" s="130" t="s">
        <v>153</v>
      </c>
      <c r="J21" s="53"/>
      <c r="K21" s="48"/>
      <c r="L21" s="50"/>
      <c r="M21" s="50"/>
      <c r="N21" s="50"/>
      <c r="O21" s="50"/>
      <c r="P21" s="50"/>
      <c r="Q21" s="50"/>
      <c r="R21" s="50"/>
      <c r="S21" s="50"/>
      <c r="T21" s="50"/>
      <c r="U21" s="50"/>
      <c r="V21" s="50"/>
      <c r="W21" s="50"/>
      <c r="X21" s="50"/>
      <c r="Y21" s="50"/>
      <c r="Z21" s="50"/>
      <c r="AA21" s="50"/>
      <c r="AB21" s="50"/>
      <c r="AC21" s="50"/>
      <c r="AD21" s="50"/>
      <c r="AE21" s="299" t="s">
        <v>273</v>
      </c>
      <c r="AF21" s="300"/>
      <c r="AG21" s="300"/>
      <c r="AH21" s="301"/>
      <c r="AI21" s="405">
        <f>(20*M22+5*V22)*10+AE22</f>
        <v>0</v>
      </c>
      <c r="AJ21" s="406"/>
      <c r="AK21" s="406"/>
      <c r="AL21" s="323" t="s">
        <v>41</v>
      </c>
      <c r="AM21" s="324"/>
      <c r="CA21" t="s">
        <v>12</v>
      </c>
      <c r="CB21" s="6">
        <v>148</v>
      </c>
      <c r="CC21" t="s">
        <v>75</v>
      </c>
      <c r="CD21"/>
      <c r="CE21" s="6">
        <v>200</v>
      </c>
      <c r="CF21" t="s">
        <v>75</v>
      </c>
    </row>
    <row r="22" spans="1:84" s="4" customFormat="1" ht="19.5" customHeight="1">
      <c r="A22" s="19" t="s">
        <v>69</v>
      </c>
      <c r="B22" s="20"/>
      <c r="C22" s="21"/>
      <c r="D22" s="21"/>
      <c r="E22" s="21"/>
      <c r="F22" s="21"/>
      <c r="G22" s="22"/>
      <c r="H22" s="382" t="s">
        <v>70</v>
      </c>
      <c r="I22" s="383"/>
      <c r="J22" s="383"/>
      <c r="K22" s="383"/>
      <c r="L22" s="384"/>
      <c r="M22" s="385"/>
      <c r="N22" s="385"/>
      <c r="O22" s="385"/>
      <c r="P22" s="15" t="s">
        <v>71</v>
      </c>
      <c r="Q22" s="386" t="s">
        <v>72</v>
      </c>
      <c r="R22" s="387"/>
      <c r="S22" s="387"/>
      <c r="T22" s="387"/>
      <c r="U22" s="388"/>
      <c r="V22" s="385"/>
      <c r="W22" s="385"/>
      <c r="X22" s="385"/>
      <c r="Y22" s="62" t="s">
        <v>71</v>
      </c>
      <c r="Z22" s="122" t="s">
        <v>154</v>
      </c>
      <c r="AA22" s="123"/>
      <c r="AB22" s="123"/>
      <c r="AC22" s="123"/>
      <c r="AD22" s="124"/>
      <c r="AE22" s="346"/>
      <c r="AF22" s="347"/>
      <c r="AG22" s="347"/>
      <c r="AH22" s="141" t="s">
        <v>164</v>
      </c>
      <c r="AI22" s="141"/>
      <c r="AJ22" s="131"/>
      <c r="AK22" s="43"/>
      <c r="AL22" s="43"/>
      <c r="AM22" s="46"/>
      <c r="AO22" s="4">
        <f>IF(M22=0,,"有")</f>
        <v>0</v>
      </c>
      <c r="CA22" t="s">
        <v>13</v>
      </c>
      <c r="CB22" s="6">
        <v>148</v>
      </c>
      <c r="CC22" t="s">
        <v>75</v>
      </c>
      <c r="CD22"/>
      <c r="CE22" s="6">
        <v>200</v>
      </c>
      <c r="CF22" t="s">
        <v>75</v>
      </c>
    </row>
    <row r="23" spans="1:84" s="4" customFormat="1" ht="6" customHeight="1" thickBot="1">
      <c r="A23" s="52"/>
      <c r="B23" s="52"/>
      <c r="C23" s="52"/>
      <c r="D23" s="52"/>
      <c r="E23" s="52"/>
      <c r="F23" s="52"/>
      <c r="G23" s="52"/>
      <c r="H23" s="52"/>
      <c r="I23" s="49"/>
      <c r="J23" s="53"/>
      <c r="K23" s="48"/>
      <c r="L23" s="50"/>
      <c r="M23" s="50"/>
      <c r="N23" s="50"/>
      <c r="O23" s="50"/>
      <c r="P23" s="50"/>
      <c r="Q23" s="50"/>
      <c r="R23" s="50"/>
      <c r="S23" s="50"/>
      <c r="T23" s="50"/>
      <c r="U23" s="50"/>
      <c r="V23" s="50"/>
      <c r="W23" s="50"/>
      <c r="X23" s="86"/>
      <c r="Y23" s="37"/>
      <c r="Z23" s="37"/>
      <c r="AA23" s="37"/>
      <c r="AB23" s="37"/>
      <c r="AC23" s="37"/>
      <c r="AD23" s="40"/>
      <c r="AE23" s="50"/>
      <c r="AF23" s="50"/>
      <c r="AG23" s="50"/>
      <c r="AH23" s="50"/>
      <c r="AI23" s="50"/>
      <c r="AJ23" s="50"/>
      <c r="AK23" s="50"/>
      <c r="AL23" s="50"/>
      <c r="AM23" s="50"/>
      <c r="CA23" s="10" t="s">
        <v>49</v>
      </c>
      <c r="CB23" s="6">
        <v>33</v>
      </c>
      <c r="CC23" t="s">
        <v>75</v>
      </c>
      <c r="CD23"/>
      <c r="CE23" s="6">
        <v>200</v>
      </c>
      <c r="CF23" t="s">
        <v>75</v>
      </c>
    </row>
    <row r="24" spans="1:84" ht="19.5" customHeight="1" thickBot="1">
      <c r="A24" s="55" t="s">
        <v>81</v>
      </c>
      <c r="B24" s="52"/>
      <c r="C24" s="47"/>
      <c r="D24" s="52"/>
      <c r="E24" s="56"/>
      <c r="F24" s="52"/>
      <c r="G24" s="52"/>
      <c r="H24" s="52"/>
      <c r="I24" s="52"/>
      <c r="J24" s="57"/>
      <c r="K24" s="57"/>
      <c r="L24" s="57"/>
      <c r="M24" s="57"/>
      <c r="N24" s="57"/>
      <c r="O24" s="58"/>
      <c r="P24" s="59"/>
      <c r="Q24" s="60"/>
      <c r="R24" s="60"/>
      <c r="S24" s="57"/>
      <c r="T24" s="53"/>
      <c r="U24" s="57"/>
      <c r="V24" s="57"/>
      <c r="W24" s="47"/>
      <c r="X24" s="401" t="s">
        <v>137</v>
      </c>
      <c r="Y24" s="402"/>
      <c r="Z24" s="402"/>
      <c r="AA24" s="402"/>
      <c r="AB24" s="403"/>
      <c r="AC24" s="404" t="s">
        <v>136</v>
      </c>
      <c r="AD24" s="215" t="s">
        <v>274</v>
      </c>
      <c r="AE24" s="92"/>
      <c r="AF24" s="92"/>
      <c r="AG24" s="92"/>
      <c r="AH24" s="93"/>
      <c r="AI24" s="399">
        <f>MIN(X25,ROUNDDOWN(H37/1000,0))</f>
        <v>0</v>
      </c>
      <c r="AJ24" s="400"/>
      <c r="AK24" s="400"/>
      <c r="AL24" s="323" t="s">
        <v>41</v>
      </c>
      <c r="AM24" s="324"/>
      <c r="CA24" t="s">
        <v>14</v>
      </c>
      <c r="CB24" s="6">
        <v>475</v>
      </c>
      <c r="CC24" t="s">
        <v>75</v>
      </c>
      <c r="CD24"/>
      <c r="CE24" s="6">
        <v>200</v>
      </c>
      <c r="CF24" t="s">
        <v>75</v>
      </c>
    </row>
    <row r="25" spans="1:84" ht="14.25" thickBot="1">
      <c r="A25" s="55"/>
      <c r="B25" s="52"/>
      <c r="C25" s="47"/>
      <c r="D25" s="52"/>
      <c r="E25" s="56"/>
      <c r="F25" s="52"/>
      <c r="G25" s="52"/>
      <c r="H25" s="52"/>
      <c r="I25" s="52"/>
      <c r="J25" s="57"/>
      <c r="K25" s="57"/>
      <c r="L25" s="57"/>
      <c r="M25" s="57"/>
      <c r="N25" s="57"/>
      <c r="O25" s="58"/>
      <c r="P25" s="59"/>
      <c r="Q25" s="60"/>
      <c r="R25" s="60"/>
      <c r="S25" s="57"/>
      <c r="T25" s="53"/>
      <c r="U25" s="57"/>
      <c r="V25" s="57"/>
      <c r="W25" s="61"/>
      <c r="X25" s="407" t="str">
        <f>IFERROR(VLOOKUP(H10,個票1!CA5:CB41,2,FALSE),"")</f>
        <v/>
      </c>
      <c r="Y25" s="408"/>
      <c r="Z25" s="408"/>
      <c r="AA25" s="409" t="s">
        <v>41</v>
      </c>
      <c r="AB25" s="410"/>
      <c r="AC25" s="404"/>
      <c r="AD25" s="216" t="s">
        <v>275</v>
      </c>
      <c r="AE25" s="94"/>
      <c r="AF25" s="94"/>
      <c r="AG25" s="94"/>
      <c r="AH25" s="96"/>
      <c r="AI25" s="348"/>
      <c r="AJ25" s="349"/>
      <c r="AK25" s="349"/>
      <c r="AL25" s="340" t="s">
        <v>41</v>
      </c>
      <c r="AM25" s="341"/>
      <c r="AV25" s="4"/>
      <c r="AX25" s="179" t="str">
        <f>IF(X25&gt;=AI26,"○","！（補助上限額を超過しています）")</f>
        <v>○</v>
      </c>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1"/>
      <c r="CA25" t="s">
        <v>15</v>
      </c>
      <c r="CB25" s="6">
        <v>638</v>
      </c>
      <c r="CC25" t="s">
        <v>75</v>
      </c>
      <c r="CD25"/>
      <c r="CE25" s="6">
        <v>200</v>
      </c>
      <c r="CF25" t="s">
        <v>75</v>
      </c>
    </row>
    <row r="26" spans="1:84" ht="15" customHeight="1">
      <c r="A26" s="47" t="s">
        <v>124</v>
      </c>
      <c r="B26" s="52"/>
      <c r="C26" s="47"/>
      <c r="D26" s="52"/>
      <c r="E26" s="56"/>
      <c r="F26" s="52"/>
      <c r="G26" s="52"/>
      <c r="H26" s="52"/>
      <c r="I26" s="52"/>
      <c r="J26" s="57"/>
      <c r="K26" s="57"/>
      <c r="L26" s="57"/>
      <c r="M26" s="57"/>
      <c r="N26" s="57"/>
      <c r="O26" s="58"/>
      <c r="P26" s="59"/>
      <c r="Q26" s="60"/>
      <c r="R26" s="60"/>
      <c r="S26" s="57"/>
      <c r="T26" s="53"/>
      <c r="U26" s="57"/>
      <c r="V26" s="57"/>
      <c r="W26" s="61"/>
      <c r="X26" s="407"/>
      <c r="Y26" s="408"/>
      <c r="Z26" s="408"/>
      <c r="AA26" s="409"/>
      <c r="AB26" s="410"/>
      <c r="AC26" s="404"/>
      <c r="AD26" s="217" t="s">
        <v>276</v>
      </c>
      <c r="AE26" s="95"/>
      <c r="AF26" s="95"/>
      <c r="AG26" s="95"/>
      <c r="AH26" s="87"/>
      <c r="AI26" s="342">
        <f>AI25-AI24</f>
        <v>0</v>
      </c>
      <c r="AJ26" s="343"/>
      <c r="AK26" s="343"/>
      <c r="AL26" s="344" t="s">
        <v>41</v>
      </c>
      <c r="AM26" s="345"/>
      <c r="CA26" t="s">
        <v>16</v>
      </c>
      <c r="CB26" s="6">
        <f>CD26*個票1!$AC$10</f>
        <v>0</v>
      </c>
      <c r="CC26" t="s">
        <v>76</v>
      </c>
      <c r="CD26" s="6">
        <v>38</v>
      </c>
      <c r="CE26" s="6" t="s">
        <v>78</v>
      </c>
      <c r="CF26" s="6"/>
    </row>
    <row r="27" spans="1:84" ht="15" customHeight="1">
      <c r="A27" s="331" t="s">
        <v>125</v>
      </c>
      <c r="B27" s="332"/>
      <c r="C27" s="332"/>
      <c r="D27" s="332"/>
      <c r="E27" s="332"/>
      <c r="F27" s="332"/>
      <c r="G27" s="333"/>
      <c r="H27" s="332" t="s">
        <v>126</v>
      </c>
      <c r="I27" s="332"/>
      <c r="J27" s="332"/>
      <c r="K27" s="332"/>
      <c r="L27" s="332"/>
      <c r="M27" s="331" t="s">
        <v>25</v>
      </c>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3"/>
      <c r="CA27" t="s">
        <v>17</v>
      </c>
      <c r="CB27" s="6">
        <f>CD27*個票1!$AC$10</f>
        <v>0</v>
      </c>
      <c r="CC27" t="s">
        <v>76</v>
      </c>
      <c r="CD27" s="6">
        <v>40</v>
      </c>
      <c r="CE27" s="6" t="s">
        <v>78</v>
      </c>
      <c r="CF27" s="6"/>
    </row>
    <row r="28" spans="1:84" ht="15" customHeight="1">
      <c r="A28" s="125" t="s">
        <v>127</v>
      </c>
      <c r="B28" s="126"/>
      <c r="C28" s="126"/>
      <c r="D28" s="126"/>
      <c r="E28" s="127"/>
      <c r="F28" s="127"/>
      <c r="G28" s="128"/>
      <c r="H28" s="337"/>
      <c r="I28" s="337"/>
      <c r="J28" s="337"/>
      <c r="K28" s="337"/>
      <c r="L28" s="337"/>
      <c r="M28" s="334"/>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5"/>
      <c r="AM28" s="336"/>
      <c r="CA28" t="s">
        <v>18</v>
      </c>
      <c r="CB28" s="6">
        <f>CD28*個票1!$AC$10</f>
        <v>0</v>
      </c>
      <c r="CC28" t="s">
        <v>76</v>
      </c>
      <c r="CD28" s="6">
        <v>38</v>
      </c>
      <c r="CE28" s="6" t="s">
        <v>78</v>
      </c>
      <c r="CF28" s="6"/>
    </row>
    <row r="29" spans="1:84" ht="15" customHeight="1">
      <c r="A29" s="63" t="s">
        <v>128</v>
      </c>
      <c r="B29" s="64"/>
      <c r="C29" s="64"/>
      <c r="D29" s="64"/>
      <c r="E29" s="65"/>
      <c r="F29" s="65"/>
      <c r="G29" s="66"/>
      <c r="H29" s="320"/>
      <c r="I29" s="320"/>
      <c r="J29" s="320"/>
      <c r="K29" s="320"/>
      <c r="L29" s="320"/>
      <c r="M29" s="308"/>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10"/>
      <c r="CA29" t="s">
        <v>19</v>
      </c>
      <c r="CB29" s="6">
        <f>CD29*個票1!$AC$10</f>
        <v>0</v>
      </c>
      <c r="CC29" t="s">
        <v>76</v>
      </c>
      <c r="CD29" s="6">
        <v>48</v>
      </c>
      <c r="CE29" s="6" t="s">
        <v>78</v>
      </c>
      <c r="CF29" s="6"/>
    </row>
    <row r="30" spans="1:84" ht="15" customHeight="1">
      <c r="A30" s="63" t="s">
        <v>129</v>
      </c>
      <c r="B30" s="64"/>
      <c r="C30" s="64"/>
      <c r="D30" s="64"/>
      <c r="E30" s="65"/>
      <c r="F30" s="65"/>
      <c r="G30" s="66"/>
      <c r="H30" s="320"/>
      <c r="I30" s="320"/>
      <c r="J30" s="320"/>
      <c r="K30" s="320"/>
      <c r="L30" s="320"/>
      <c r="M30" s="308"/>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10"/>
      <c r="CA30" t="s">
        <v>20</v>
      </c>
      <c r="CB30" s="6">
        <f>CD30*個票1!$AC$10</f>
        <v>0</v>
      </c>
      <c r="CC30" t="s">
        <v>76</v>
      </c>
      <c r="CD30" s="6">
        <v>43</v>
      </c>
      <c r="CE30" s="6" t="s">
        <v>78</v>
      </c>
      <c r="CF30" s="6"/>
    </row>
    <row r="31" spans="1:84" ht="15" customHeight="1">
      <c r="A31" s="63" t="s">
        <v>130</v>
      </c>
      <c r="B31" s="64"/>
      <c r="C31" s="64"/>
      <c r="D31" s="64"/>
      <c r="E31" s="65"/>
      <c r="F31" s="65"/>
      <c r="G31" s="66"/>
      <c r="H31" s="320"/>
      <c r="I31" s="320"/>
      <c r="J31" s="320"/>
      <c r="K31" s="320"/>
      <c r="L31" s="320"/>
      <c r="M31" s="308"/>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10"/>
      <c r="CA31" t="s">
        <v>21</v>
      </c>
      <c r="CB31" s="6">
        <f>CD31*個票1!$AC$10</f>
        <v>0</v>
      </c>
      <c r="CC31" t="s">
        <v>76</v>
      </c>
      <c r="CD31" s="6">
        <v>36</v>
      </c>
      <c r="CE31" s="6" t="s">
        <v>78</v>
      </c>
      <c r="CF31" s="6"/>
    </row>
    <row r="32" spans="1:84" ht="15" customHeight="1">
      <c r="A32" s="63" t="s">
        <v>131</v>
      </c>
      <c r="B32" s="64"/>
      <c r="C32" s="64"/>
      <c r="D32" s="64"/>
      <c r="E32" s="65"/>
      <c r="F32" s="65"/>
      <c r="G32" s="66"/>
      <c r="H32" s="320"/>
      <c r="I32" s="320"/>
      <c r="J32" s="320"/>
      <c r="K32" s="320"/>
      <c r="L32" s="320"/>
      <c r="M32" s="308"/>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10"/>
      <c r="CA32" t="s">
        <v>33</v>
      </c>
      <c r="CB32" s="6">
        <f>CD32*個票1!$AC$10</f>
        <v>0</v>
      </c>
      <c r="CC32" t="s">
        <v>76</v>
      </c>
      <c r="CD32" s="6">
        <v>37</v>
      </c>
      <c r="CE32" s="6" t="s">
        <v>78</v>
      </c>
      <c r="CF32" s="6"/>
    </row>
    <row r="33" spans="1:84" ht="15" customHeight="1">
      <c r="A33" s="63" t="s">
        <v>132</v>
      </c>
      <c r="B33" s="64"/>
      <c r="C33" s="64"/>
      <c r="D33" s="64"/>
      <c r="E33" s="65"/>
      <c r="F33" s="65"/>
      <c r="G33" s="66"/>
      <c r="H33" s="320"/>
      <c r="I33" s="320"/>
      <c r="J33" s="320"/>
      <c r="K33" s="320"/>
      <c r="L33" s="320"/>
      <c r="M33" s="308"/>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10"/>
      <c r="AV33" s="4"/>
      <c r="CA33" t="s">
        <v>34</v>
      </c>
      <c r="CB33" s="6">
        <f>CD33*個票1!$AC$10</f>
        <v>0</v>
      </c>
      <c r="CC33" t="s">
        <v>76</v>
      </c>
      <c r="CD33" s="6">
        <v>35</v>
      </c>
      <c r="CE33" s="6" t="s">
        <v>78</v>
      </c>
      <c r="CF33" s="6"/>
    </row>
    <row r="34" spans="1:84" ht="15" customHeight="1">
      <c r="A34" s="63" t="s">
        <v>133</v>
      </c>
      <c r="B34" s="64"/>
      <c r="C34" s="64"/>
      <c r="D34" s="64"/>
      <c r="E34" s="65"/>
      <c r="F34" s="65"/>
      <c r="G34" s="66"/>
      <c r="H34" s="320"/>
      <c r="I34" s="320"/>
      <c r="J34" s="320"/>
      <c r="K34" s="320"/>
      <c r="L34" s="320"/>
      <c r="M34" s="308"/>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10"/>
      <c r="CA34" t="s">
        <v>35</v>
      </c>
      <c r="CB34" s="6">
        <f>CD34*個票1!$AC$10</f>
        <v>0</v>
      </c>
      <c r="CC34" t="s">
        <v>76</v>
      </c>
      <c r="CD34" s="6">
        <v>37</v>
      </c>
      <c r="CE34" s="6" t="s">
        <v>78</v>
      </c>
      <c r="CF34" s="6"/>
    </row>
    <row r="35" spans="1:84" ht="15" customHeight="1">
      <c r="A35" s="63" t="s">
        <v>134</v>
      </c>
      <c r="B35" s="67"/>
      <c r="C35" s="67"/>
      <c r="D35" s="67"/>
      <c r="E35" s="67"/>
      <c r="F35" s="67"/>
      <c r="G35" s="68"/>
      <c r="H35" s="320"/>
      <c r="I35" s="320"/>
      <c r="J35" s="320"/>
      <c r="K35" s="320"/>
      <c r="L35" s="320"/>
      <c r="M35" s="308"/>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10"/>
      <c r="CA35" t="s">
        <v>36</v>
      </c>
      <c r="CB35" s="6">
        <f>CD35*個票1!$AC$10</f>
        <v>0</v>
      </c>
      <c r="CC35" t="s">
        <v>76</v>
      </c>
      <c r="CD35" s="6">
        <v>35</v>
      </c>
      <c r="CE35" s="6" t="s">
        <v>78</v>
      </c>
      <c r="CF35" s="6"/>
    </row>
    <row r="36" spans="1:84" ht="15" customHeight="1">
      <c r="A36" s="69" t="s">
        <v>135</v>
      </c>
      <c r="B36" s="70"/>
      <c r="C36" s="70"/>
      <c r="D36" s="70"/>
      <c r="E36" s="71"/>
      <c r="F36" s="71"/>
      <c r="G36" s="72"/>
      <c r="H36" s="311"/>
      <c r="I36" s="311"/>
      <c r="J36" s="311"/>
      <c r="K36" s="311"/>
      <c r="L36" s="311"/>
      <c r="M36" s="312"/>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4"/>
      <c r="CA36" t="s">
        <v>37</v>
      </c>
      <c r="CB36" s="6">
        <f>CD36*個票1!$AC$10</f>
        <v>0</v>
      </c>
      <c r="CC36" t="s">
        <v>76</v>
      </c>
      <c r="CD36" s="6">
        <v>37</v>
      </c>
      <c r="CE36" s="6" t="s">
        <v>78</v>
      </c>
      <c r="CF36" s="6"/>
    </row>
    <row r="37" spans="1:84" ht="15" customHeight="1">
      <c r="A37" s="73" t="s">
        <v>48</v>
      </c>
      <c r="B37" s="74"/>
      <c r="C37" s="74"/>
      <c r="D37" s="74"/>
      <c r="E37" s="74"/>
      <c r="F37" s="74"/>
      <c r="G37" s="75"/>
      <c r="H37" s="318">
        <f>SUM(H28:L36)</f>
        <v>0</v>
      </c>
      <c r="I37" s="318"/>
      <c r="J37" s="318"/>
      <c r="K37" s="318"/>
      <c r="L37" s="319"/>
      <c r="M37" s="315"/>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7"/>
      <c r="CA37" t="s">
        <v>38</v>
      </c>
      <c r="CB37" s="6">
        <f>CD37*個票1!$AC$10</f>
        <v>0</v>
      </c>
      <c r="CC37" t="s">
        <v>76</v>
      </c>
      <c r="CD37" s="6">
        <v>35</v>
      </c>
      <c r="CE37" s="6" t="s">
        <v>78</v>
      </c>
      <c r="CF37" s="6"/>
    </row>
    <row r="38" spans="1:84" ht="6" customHeight="1" thickBot="1">
      <c r="A38" s="76"/>
      <c r="B38" s="76"/>
      <c r="C38" s="76"/>
      <c r="D38" s="76"/>
      <c r="E38" s="77"/>
      <c r="F38" s="77"/>
      <c r="G38" s="77"/>
      <c r="H38" s="77"/>
      <c r="I38" s="77"/>
      <c r="J38" s="78"/>
      <c r="K38" s="78"/>
      <c r="L38" s="78"/>
      <c r="M38" s="78"/>
      <c r="N38" s="78"/>
      <c r="O38" s="79"/>
      <c r="P38" s="79"/>
      <c r="Q38" s="79"/>
      <c r="R38" s="79"/>
      <c r="S38" s="79"/>
      <c r="T38" s="79"/>
      <c r="U38" s="79"/>
      <c r="V38" s="79"/>
      <c r="W38" s="79"/>
      <c r="X38" s="79"/>
      <c r="Y38" s="79"/>
      <c r="Z38" s="79"/>
      <c r="AA38" s="79"/>
      <c r="AB38" s="79"/>
      <c r="AC38" s="79"/>
      <c r="AD38" s="79"/>
      <c r="AE38" s="79"/>
      <c r="AF38" s="79"/>
      <c r="AG38" s="79"/>
      <c r="AH38" s="90"/>
      <c r="AI38" s="79"/>
      <c r="AJ38" s="79"/>
      <c r="AK38" s="79"/>
      <c r="AL38" s="79"/>
      <c r="AM38" s="79"/>
      <c r="CA38" t="s">
        <v>39</v>
      </c>
      <c r="CB38" s="6">
        <f>CD38*個票1!$AC$10</f>
        <v>0</v>
      </c>
      <c r="CC38" t="s">
        <v>76</v>
      </c>
      <c r="CD38" s="6">
        <v>37</v>
      </c>
      <c r="CE38" s="6" t="s">
        <v>78</v>
      </c>
      <c r="CF38" s="6"/>
    </row>
    <row r="39" spans="1:84" s="4" customFormat="1" ht="19.5" customHeight="1" thickBot="1">
      <c r="A39" s="54" t="s">
        <v>83</v>
      </c>
      <c r="B39" s="52"/>
      <c r="C39" s="52"/>
      <c r="D39" s="52"/>
      <c r="E39" s="52"/>
      <c r="F39" s="52"/>
      <c r="G39" s="52"/>
      <c r="H39" s="52"/>
      <c r="I39" s="49"/>
      <c r="J39" s="53"/>
      <c r="K39" s="48"/>
      <c r="L39" s="50"/>
      <c r="M39" s="50"/>
      <c r="N39" s="50"/>
      <c r="O39" s="50"/>
      <c r="P39" s="50"/>
      <c r="Q39" s="50"/>
      <c r="R39" s="50"/>
      <c r="S39" s="50"/>
      <c r="T39" s="50"/>
      <c r="U39" s="50"/>
      <c r="V39" s="50"/>
      <c r="W39" s="50"/>
      <c r="X39" s="50"/>
      <c r="Y39" s="50"/>
      <c r="Z39" s="50"/>
      <c r="AA39" s="50"/>
      <c r="AB39" s="50"/>
      <c r="AC39" s="50"/>
      <c r="AD39" s="50"/>
      <c r="AE39" s="299" t="s">
        <v>277</v>
      </c>
      <c r="AF39" s="300"/>
      <c r="AG39" s="300"/>
      <c r="AH39" s="301"/>
      <c r="AI39" s="321">
        <f>IFERROR(IF(H10="居宅介護支援事業所",(X42*AI42+X43*AI43+X44*AI44+X45*AI45)/1000,(X40*AI40+X41*AI41)/1000),"")</f>
        <v>0</v>
      </c>
      <c r="AJ39" s="322"/>
      <c r="AK39" s="322"/>
      <c r="AL39" s="323" t="s">
        <v>41</v>
      </c>
      <c r="AM39" s="324"/>
      <c r="CA39" t="s">
        <v>40</v>
      </c>
      <c r="CB39" s="6">
        <f>CD39*個票1!$AC$10</f>
        <v>0</v>
      </c>
      <c r="CC39" t="s">
        <v>76</v>
      </c>
      <c r="CD39" s="6">
        <v>35</v>
      </c>
      <c r="CE39" s="6" t="s">
        <v>78</v>
      </c>
      <c r="CF39" s="6"/>
    </row>
    <row r="40" spans="1:84" s="4" customFormat="1" ht="15.75" customHeight="1">
      <c r="A40" s="426" t="s">
        <v>202</v>
      </c>
      <c r="B40" s="394"/>
      <c r="C40" s="394"/>
      <c r="D40" s="394"/>
      <c r="E40" s="394"/>
      <c r="F40" s="394"/>
      <c r="G40" s="394"/>
      <c r="H40" s="394"/>
      <c r="I40" s="394"/>
      <c r="J40" s="395"/>
      <c r="K40" s="155" t="s">
        <v>197</v>
      </c>
      <c r="L40" s="157"/>
      <c r="M40" s="23"/>
      <c r="N40" s="156"/>
      <c r="O40" s="156"/>
      <c r="P40" s="156"/>
      <c r="Q40" s="27"/>
      <c r="R40" s="156"/>
      <c r="S40" s="156"/>
      <c r="T40" s="156"/>
      <c r="U40" s="156"/>
      <c r="V40" s="156"/>
      <c r="W40" s="26"/>
      <c r="X40" s="421">
        <f>IF($H$10="介護予防・生活支援サービス事業の事業者","",1500)</f>
        <v>1500</v>
      </c>
      <c r="Y40" s="421"/>
      <c r="Z40" s="421"/>
      <c r="AA40" s="422" t="s">
        <v>56</v>
      </c>
      <c r="AB40" s="423"/>
      <c r="AC40" s="386" t="s">
        <v>57</v>
      </c>
      <c r="AD40" s="387"/>
      <c r="AE40" s="387"/>
      <c r="AF40" s="387"/>
      <c r="AG40" s="387"/>
      <c r="AH40" s="388"/>
      <c r="AI40" s="302"/>
      <c r="AJ40" s="303"/>
      <c r="AK40" s="303"/>
      <c r="AL40" s="306" t="s">
        <v>55</v>
      </c>
      <c r="AM40" s="307"/>
      <c r="CA40" t="s">
        <v>165</v>
      </c>
      <c r="CB40"/>
      <c r="CC40"/>
      <c r="CD40"/>
      <c r="CE40"/>
      <c r="CF40"/>
    </row>
    <row r="41" spans="1:84" s="4" customFormat="1" ht="15.75" customHeight="1">
      <c r="A41" s="427"/>
      <c r="B41" s="397"/>
      <c r="C41" s="397"/>
      <c r="D41" s="397"/>
      <c r="E41" s="397"/>
      <c r="F41" s="397"/>
      <c r="G41" s="397"/>
      <c r="H41" s="397"/>
      <c r="I41" s="397"/>
      <c r="J41" s="398"/>
      <c r="K41" s="155" t="s">
        <v>198</v>
      </c>
      <c r="L41" s="157"/>
      <c r="M41" s="23"/>
      <c r="N41" s="156"/>
      <c r="O41" s="156"/>
      <c r="P41" s="156"/>
      <c r="Q41" s="27"/>
      <c r="R41" s="156"/>
      <c r="S41" s="156"/>
      <c r="T41" s="156"/>
      <c r="U41" s="156"/>
      <c r="V41" s="156"/>
      <c r="W41" s="26"/>
      <c r="X41" s="421">
        <f>IF($H$10="介護予防・生活支援サービス事業の事業者","",3000)</f>
        <v>3000</v>
      </c>
      <c r="Y41" s="421"/>
      <c r="Z41" s="421"/>
      <c r="AA41" s="422" t="s">
        <v>56</v>
      </c>
      <c r="AB41" s="423"/>
      <c r="AC41" s="386" t="s">
        <v>57</v>
      </c>
      <c r="AD41" s="387"/>
      <c r="AE41" s="387"/>
      <c r="AF41" s="387"/>
      <c r="AG41" s="387"/>
      <c r="AH41" s="388"/>
      <c r="AI41" s="302"/>
      <c r="AJ41" s="303"/>
      <c r="AK41" s="303"/>
      <c r="AL41" s="424" t="s">
        <v>44</v>
      </c>
      <c r="AM41" s="425"/>
      <c r="CA41" t="s">
        <v>242</v>
      </c>
    </row>
    <row r="42" spans="1:84" s="4" customFormat="1" ht="15.75" customHeight="1">
      <c r="A42" s="168"/>
      <c r="B42" s="428" t="s">
        <v>199</v>
      </c>
      <c r="C42" s="429"/>
      <c r="D42" s="429"/>
      <c r="E42" s="429"/>
      <c r="F42" s="429"/>
      <c r="G42" s="429"/>
      <c r="H42" s="429"/>
      <c r="I42" s="429"/>
      <c r="J42" s="430"/>
      <c r="K42" s="158" t="s">
        <v>197</v>
      </c>
      <c r="L42" s="158"/>
      <c r="M42" s="166"/>
      <c r="N42" s="166"/>
      <c r="O42" s="167"/>
      <c r="P42" s="167"/>
      <c r="Q42" s="158"/>
      <c r="R42" s="158"/>
      <c r="S42" s="158"/>
      <c r="T42" s="158"/>
      <c r="U42" s="158"/>
      <c r="V42" s="158"/>
      <c r="W42" s="165"/>
      <c r="X42" s="421">
        <f>IF($H$10="介護予防・生活支援サービス事業の事業者","",1500)</f>
        <v>1500</v>
      </c>
      <c r="Y42" s="421"/>
      <c r="Z42" s="421"/>
      <c r="AA42" s="422" t="s">
        <v>56</v>
      </c>
      <c r="AB42" s="423"/>
      <c r="AC42" s="386" t="s">
        <v>57</v>
      </c>
      <c r="AD42" s="387"/>
      <c r="AE42" s="387"/>
      <c r="AF42" s="387"/>
      <c r="AG42" s="387"/>
      <c r="AH42" s="388"/>
      <c r="AI42" s="302"/>
      <c r="AJ42" s="303"/>
      <c r="AK42" s="303"/>
      <c r="AL42" s="304" t="s">
        <v>44</v>
      </c>
      <c r="AM42" s="305"/>
    </row>
    <row r="43" spans="1:84" s="4" customFormat="1" ht="15.75" customHeight="1">
      <c r="A43" s="163"/>
      <c r="B43" s="431"/>
      <c r="C43" s="432"/>
      <c r="D43" s="432"/>
      <c r="E43" s="432"/>
      <c r="F43" s="432"/>
      <c r="G43" s="432"/>
      <c r="H43" s="432"/>
      <c r="I43" s="432"/>
      <c r="J43" s="433"/>
      <c r="K43" s="25" t="s">
        <v>200</v>
      </c>
      <c r="L43" s="25"/>
      <c r="M43" s="25"/>
      <c r="N43" s="25"/>
      <c r="O43" s="17"/>
      <c r="P43" s="17"/>
      <c r="Q43" s="16"/>
      <c r="R43" s="16"/>
      <c r="S43" s="16"/>
      <c r="T43" s="16"/>
      <c r="U43" s="16"/>
      <c r="V43" s="16"/>
      <c r="W43" s="18"/>
      <c r="X43" s="421">
        <f>IF($H$10="介護予防・生活支援サービス事業の事業者","",4500)</f>
        <v>4500</v>
      </c>
      <c r="Y43" s="421"/>
      <c r="Z43" s="421"/>
      <c r="AA43" s="422" t="s">
        <v>56</v>
      </c>
      <c r="AB43" s="423"/>
      <c r="AC43" s="386" t="s">
        <v>57</v>
      </c>
      <c r="AD43" s="387"/>
      <c r="AE43" s="387"/>
      <c r="AF43" s="387"/>
      <c r="AG43" s="387"/>
      <c r="AH43" s="388"/>
      <c r="AI43" s="302"/>
      <c r="AJ43" s="303"/>
      <c r="AK43" s="303"/>
      <c r="AL43" s="304" t="s">
        <v>44</v>
      </c>
      <c r="AM43" s="305"/>
    </row>
    <row r="44" spans="1:84" s="4" customFormat="1" ht="15.75" customHeight="1">
      <c r="A44" s="163"/>
      <c r="B44" s="431"/>
      <c r="C44" s="432"/>
      <c r="D44" s="432"/>
      <c r="E44" s="432"/>
      <c r="F44" s="432"/>
      <c r="G44" s="432"/>
      <c r="H44" s="432"/>
      <c r="I44" s="432"/>
      <c r="J44" s="433"/>
      <c r="K44" s="24" t="s">
        <v>198</v>
      </c>
      <c r="L44" s="24"/>
      <c r="M44" s="24"/>
      <c r="N44" s="24"/>
      <c r="O44" s="27"/>
      <c r="P44" s="27"/>
      <c r="Q44" s="156"/>
      <c r="R44" s="156"/>
      <c r="S44" s="156"/>
      <c r="T44" s="156"/>
      <c r="U44" s="156"/>
      <c r="V44" s="156"/>
      <c r="W44" s="26"/>
      <c r="X44" s="421">
        <f>IF($H$10="介護予防・生活支援サービス事業の事業者","",3000)</f>
        <v>3000</v>
      </c>
      <c r="Y44" s="421"/>
      <c r="Z44" s="421"/>
      <c r="AA44" s="422" t="s">
        <v>56</v>
      </c>
      <c r="AB44" s="423"/>
      <c r="AC44" s="386" t="s">
        <v>57</v>
      </c>
      <c r="AD44" s="387"/>
      <c r="AE44" s="387"/>
      <c r="AF44" s="387"/>
      <c r="AG44" s="387"/>
      <c r="AH44" s="388"/>
      <c r="AI44" s="302"/>
      <c r="AJ44" s="303"/>
      <c r="AK44" s="303"/>
      <c r="AL44" s="304" t="s">
        <v>44</v>
      </c>
      <c r="AM44" s="305"/>
    </row>
    <row r="45" spans="1:84" s="4" customFormat="1" ht="15.75" customHeight="1">
      <c r="A45" s="164"/>
      <c r="B45" s="434"/>
      <c r="C45" s="435"/>
      <c r="D45" s="435"/>
      <c r="E45" s="435"/>
      <c r="F45" s="435"/>
      <c r="G45" s="435"/>
      <c r="H45" s="435"/>
      <c r="I45" s="435"/>
      <c r="J45" s="436"/>
      <c r="K45" s="24" t="s">
        <v>201</v>
      </c>
      <c r="L45" s="24"/>
      <c r="M45" s="24"/>
      <c r="N45" s="24"/>
      <c r="O45" s="27"/>
      <c r="P45" s="27"/>
      <c r="Q45" s="156"/>
      <c r="R45" s="156"/>
      <c r="S45" s="156"/>
      <c r="T45" s="156"/>
      <c r="U45" s="156"/>
      <c r="V45" s="156"/>
      <c r="W45" s="26"/>
      <c r="X45" s="421">
        <f>IF($H$10="介護予防・生活支援サービス事業の事業者","",6000)</f>
        <v>6000</v>
      </c>
      <c r="Y45" s="421"/>
      <c r="Z45" s="421"/>
      <c r="AA45" s="422" t="s">
        <v>56</v>
      </c>
      <c r="AB45" s="423"/>
      <c r="AC45" s="386" t="s">
        <v>57</v>
      </c>
      <c r="AD45" s="387"/>
      <c r="AE45" s="387"/>
      <c r="AF45" s="387"/>
      <c r="AG45" s="387"/>
      <c r="AH45" s="388"/>
      <c r="AI45" s="302"/>
      <c r="AJ45" s="303"/>
      <c r="AK45" s="303"/>
      <c r="AL45" s="304" t="s">
        <v>44</v>
      </c>
      <c r="AM45" s="305"/>
    </row>
    <row r="46" spans="1:84" s="4" customFormat="1" ht="6" customHeight="1" thickBot="1">
      <c r="A46" s="52"/>
      <c r="B46" s="52"/>
      <c r="C46" s="52"/>
      <c r="D46" s="52"/>
      <c r="E46" s="52"/>
      <c r="F46" s="52"/>
      <c r="G46" s="52"/>
      <c r="H46" s="52"/>
      <c r="I46" s="49"/>
      <c r="J46" s="53"/>
      <c r="K46" s="48"/>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row>
    <row r="47" spans="1:84" s="4" customFormat="1" ht="19.5" customHeight="1" thickBot="1">
      <c r="A47" s="54" t="s">
        <v>84</v>
      </c>
      <c r="B47" s="48"/>
      <c r="C47" s="52"/>
      <c r="D47" s="52"/>
      <c r="E47" s="52"/>
      <c r="F47" s="52"/>
      <c r="G47" s="52"/>
      <c r="H47" s="52"/>
      <c r="I47" s="49"/>
      <c r="J47" s="53"/>
      <c r="K47" s="48"/>
      <c r="L47" s="50"/>
      <c r="M47" s="50"/>
      <c r="N47" s="50"/>
      <c r="O47" s="51"/>
      <c r="P47" s="51"/>
      <c r="Q47" s="51"/>
      <c r="R47" s="51"/>
      <c r="S47" s="51"/>
      <c r="T47" s="80"/>
      <c r="U47" s="80"/>
      <c r="V47" s="80"/>
      <c r="W47" s="80"/>
      <c r="X47" s="415" t="s">
        <v>137</v>
      </c>
      <c r="Y47" s="416"/>
      <c r="Z47" s="416"/>
      <c r="AA47" s="416"/>
      <c r="AB47" s="417"/>
      <c r="AC47" s="418" t="s">
        <v>136</v>
      </c>
      <c r="AD47" s="91" t="s">
        <v>278</v>
      </c>
      <c r="AE47" s="92"/>
      <c r="AF47" s="92"/>
      <c r="AG47" s="92"/>
      <c r="AH47" s="97"/>
      <c r="AI47" s="405">
        <f>MIN(X48,ROUNDDOWN(H60/1000,0))</f>
        <v>0</v>
      </c>
      <c r="AJ47" s="406"/>
      <c r="AK47" s="406"/>
      <c r="AL47" s="323" t="s">
        <v>41</v>
      </c>
      <c r="AM47" s="324"/>
    </row>
    <row r="48" spans="1:84" s="4" customFormat="1" ht="14.25" thickBot="1">
      <c r="A48" s="51"/>
      <c r="B48" s="52"/>
      <c r="C48" s="52"/>
      <c r="D48" s="52"/>
      <c r="E48" s="52"/>
      <c r="F48" s="52"/>
      <c r="G48" s="52"/>
      <c r="H48" s="52"/>
      <c r="I48" s="52"/>
      <c r="J48" s="52"/>
      <c r="K48" s="52"/>
      <c r="L48" s="52"/>
      <c r="M48" s="52"/>
      <c r="N48" s="52"/>
      <c r="O48" s="52"/>
      <c r="P48" s="52"/>
      <c r="Q48" s="52"/>
      <c r="R48" s="52"/>
      <c r="S48" s="52"/>
      <c r="T48" s="52"/>
      <c r="U48" s="52"/>
      <c r="V48" s="52"/>
      <c r="W48" s="52"/>
      <c r="X48" s="411" t="str">
        <f>IFERROR(VLOOKUP(H10,個票1!CA5:CE41,5,FALSE),"")</f>
        <v/>
      </c>
      <c r="Y48" s="412"/>
      <c r="Z48" s="412"/>
      <c r="AA48" s="413" t="s">
        <v>41</v>
      </c>
      <c r="AB48" s="414"/>
      <c r="AC48" s="404"/>
      <c r="AD48" s="216" t="s">
        <v>275</v>
      </c>
      <c r="AE48" s="89"/>
      <c r="AF48" s="89"/>
      <c r="AG48" s="89"/>
      <c r="AH48" s="98"/>
      <c r="AI48" s="419"/>
      <c r="AJ48" s="420"/>
      <c r="AK48" s="420"/>
      <c r="AL48" s="340" t="s">
        <v>41</v>
      </c>
      <c r="AM48" s="341"/>
      <c r="AX48" s="179" t="str">
        <f>IF(X48&gt;=AI49,"○","！（補助上限額を超過しています）")</f>
        <v>○</v>
      </c>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1"/>
    </row>
    <row r="49" spans="1:46" s="4" customFormat="1" ht="13.5" customHeight="1">
      <c r="A49" s="47" t="s">
        <v>139</v>
      </c>
      <c r="B49" s="52"/>
      <c r="C49" s="52"/>
      <c r="D49" s="52"/>
      <c r="E49" s="52"/>
      <c r="F49" s="52"/>
      <c r="G49" s="52"/>
      <c r="H49" s="52"/>
      <c r="I49" s="52"/>
      <c r="J49" s="52"/>
      <c r="K49" s="52"/>
      <c r="L49" s="52"/>
      <c r="M49" s="52"/>
      <c r="N49" s="52"/>
      <c r="O49" s="52"/>
      <c r="P49" s="52"/>
      <c r="Q49" s="52"/>
      <c r="R49" s="52"/>
      <c r="S49" s="52"/>
      <c r="T49" s="52"/>
      <c r="U49" s="52"/>
      <c r="V49" s="52"/>
      <c r="W49" s="52"/>
      <c r="X49" s="411"/>
      <c r="Y49" s="412"/>
      <c r="Z49" s="412"/>
      <c r="AA49" s="413"/>
      <c r="AB49" s="414"/>
      <c r="AC49" s="404"/>
      <c r="AD49" s="217" t="s">
        <v>276</v>
      </c>
      <c r="AE49" s="88"/>
      <c r="AF49" s="88"/>
      <c r="AG49" s="88"/>
      <c r="AH49" s="99"/>
      <c r="AI49" s="342">
        <f>AI48-AI47</f>
        <v>0</v>
      </c>
      <c r="AJ49" s="343"/>
      <c r="AK49" s="343"/>
      <c r="AL49" s="344" t="s">
        <v>41</v>
      </c>
      <c r="AM49" s="345"/>
      <c r="AT49" s="5"/>
    </row>
    <row r="50" spans="1:46" ht="15" customHeight="1">
      <c r="A50" s="331" t="s">
        <v>125</v>
      </c>
      <c r="B50" s="332"/>
      <c r="C50" s="332"/>
      <c r="D50" s="332"/>
      <c r="E50" s="332"/>
      <c r="F50" s="332"/>
      <c r="G50" s="333"/>
      <c r="H50" s="332" t="s">
        <v>126</v>
      </c>
      <c r="I50" s="332"/>
      <c r="J50" s="332"/>
      <c r="K50" s="332"/>
      <c r="L50" s="332"/>
      <c r="M50" s="331" t="s">
        <v>25</v>
      </c>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3"/>
    </row>
    <row r="51" spans="1:46" ht="15" customHeight="1">
      <c r="A51" s="125" t="s">
        <v>127</v>
      </c>
      <c r="B51" s="126"/>
      <c r="C51" s="126"/>
      <c r="D51" s="126"/>
      <c r="E51" s="127"/>
      <c r="F51" s="127"/>
      <c r="G51" s="128"/>
      <c r="H51" s="337"/>
      <c r="I51" s="337"/>
      <c r="J51" s="337"/>
      <c r="K51" s="337"/>
      <c r="L51" s="337"/>
      <c r="M51" s="334"/>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6"/>
    </row>
    <row r="52" spans="1:46" ht="15" customHeight="1">
      <c r="A52" s="63" t="s">
        <v>128</v>
      </c>
      <c r="B52" s="64"/>
      <c r="C52" s="64"/>
      <c r="D52" s="64"/>
      <c r="E52" s="65"/>
      <c r="F52" s="65"/>
      <c r="G52" s="66"/>
      <c r="H52" s="320"/>
      <c r="I52" s="320"/>
      <c r="J52" s="320"/>
      <c r="K52" s="320"/>
      <c r="L52" s="320"/>
      <c r="M52" s="308"/>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10"/>
    </row>
    <row r="53" spans="1:46" ht="15" customHeight="1">
      <c r="A53" s="63" t="s">
        <v>129</v>
      </c>
      <c r="B53" s="64"/>
      <c r="C53" s="64"/>
      <c r="D53" s="64"/>
      <c r="E53" s="65"/>
      <c r="F53" s="65"/>
      <c r="G53" s="66"/>
      <c r="H53" s="320"/>
      <c r="I53" s="320"/>
      <c r="J53" s="320"/>
      <c r="K53" s="320"/>
      <c r="L53" s="320"/>
      <c r="M53" s="308"/>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10"/>
    </row>
    <row r="54" spans="1:46" ht="15" customHeight="1">
      <c r="A54" s="63" t="s">
        <v>130</v>
      </c>
      <c r="B54" s="64"/>
      <c r="C54" s="64"/>
      <c r="D54" s="64"/>
      <c r="E54" s="65"/>
      <c r="F54" s="65"/>
      <c r="G54" s="66"/>
      <c r="H54" s="320"/>
      <c r="I54" s="320"/>
      <c r="J54" s="320"/>
      <c r="K54" s="320"/>
      <c r="L54" s="320"/>
      <c r="M54" s="308"/>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10"/>
    </row>
    <row r="55" spans="1:46" ht="15" customHeight="1">
      <c r="A55" s="63" t="s">
        <v>131</v>
      </c>
      <c r="B55" s="64"/>
      <c r="C55" s="64"/>
      <c r="D55" s="64"/>
      <c r="E55" s="65"/>
      <c r="F55" s="65"/>
      <c r="G55" s="66"/>
      <c r="H55" s="320"/>
      <c r="I55" s="320"/>
      <c r="J55" s="320"/>
      <c r="K55" s="320"/>
      <c r="L55" s="320"/>
      <c r="M55" s="308"/>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10"/>
    </row>
    <row r="56" spans="1:46" ht="15" customHeight="1">
      <c r="A56" s="63" t="s">
        <v>132</v>
      </c>
      <c r="B56" s="64"/>
      <c r="C56" s="64"/>
      <c r="D56" s="64"/>
      <c r="E56" s="65"/>
      <c r="F56" s="65"/>
      <c r="G56" s="66"/>
      <c r="H56" s="320"/>
      <c r="I56" s="320"/>
      <c r="J56" s="320"/>
      <c r="K56" s="320"/>
      <c r="L56" s="320"/>
      <c r="M56" s="308"/>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10"/>
    </row>
    <row r="57" spans="1:46" ht="15" customHeight="1">
      <c r="A57" s="63" t="s">
        <v>133</v>
      </c>
      <c r="B57" s="64"/>
      <c r="C57" s="64"/>
      <c r="D57" s="64"/>
      <c r="E57" s="65"/>
      <c r="F57" s="65"/>
      <c r="G57" s="66"/>
      <c r="H57" s="320"/>
      <c r="I57" s="320"/>
      <c r="J57" s="320"/>
      <c r="K57" s="320"/>
      <c r="L57" s="320"/>
      <c r="M57" s="308"/>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10"/>
    </row>
    <row r="58" spans="1:46" ht="15" customHeight="1">
      <c r="A58" s="63" t="s">
        <v>134</v>
      </c>
      <c r="B58" s="67"/>
      <c r="C58" s="67"/>
      <c r="D58" s="67"/>
      <c r="E58" s="67"/>
      <c r="F58" s="67"/>
      <c r="G58" s="68"/>
      <c r="H58" s="320"/>
      <c r="I58" s="320"/>
      <c r="J58" s="320"/>
      <c r="K58" s="320"/>
      <c r="L58" s="320"/>
      <c r="M58" s="308"/>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10"/>
    </row>
    <row r="59" spans="1:46" ht="15" customHeight="1">
      <c r="A59" s="69" t="s">
        <v>135</v>
      </c>
      <c r="B59" s="70"/>
      <c r="C59" s="70"/>
      <c r="D59" s="70"/>
      <c r="E59" s="71"/>
      <c r="F59" s="71"/>
      <c r="G59" s="72"/>
      <c r="H59" s="311"/>
      <c r="I59" s="311"/>
      <c r="J59" s="311"/>
      <c r="K59" s="311"/>
      <c r="L59" s="311"/>
      <c r="M59" s="312"/>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4"/>
    </row>
    <row r="60" spans="1:46" ht="15" customHeight="1">
      <c r="A60" s="73" t="s">
        <v>48</v>
      </c>
      <c r="B60" s="81"/>
      <c r="C60" s="81"/>
      <c r="D60" s="81"/>
      <c r="E60" s="74"/>
      <c r="F60" s="74"/>
      <c r="G60" s="75"/>
      <c r="H60" s="318">
        <f>SUM(H51:L59)</f>
        <v>0</v>
      </c>
      <c r="I60" s="318"/>
      <c r="J60" s="318"/>
      <c r="K60" s="318"/>
      <c r="L60" s="319"/>
      <c r="M60" s="315"/>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7"/>
    </row>
    <row r="61" spans="1:46" ht="4.5" customHeight="1">
      <c r="A61" s="76"/>
      <c r="B61" s="76"/>
      <c r="C61" s="76"/>
      <c r="D61" s="76"/>
      <c r="E61" s="82"/>
      <c r="F61" s="82"/>
      <c r="G61" s="82"/>
      <c r="H61" s="82"/>
      <c r="I61" s="82"/>
      <c r="J61" s="84"/>
      <c r="K61" s="84"/>
      <c r="L61" s="84"/>
      <c r="M61" s="84"/>
      <c r="N61" s="84"/>
      <c r="O61" s="82"/>
      <c r="P61" s="82"/>
      <c r="Q61" s="82"/>
      <c r="R61" s="82"/>
      <c r="S61" s="82"/>
      <c r="T61" s="82"/>
      <c r="U61" s="82"/>
      <c r="V61" s="82"/>
      <c r="W61" s="82"/>
      <c r="X61" s="82"/>
      <c r="Y61" s="85"/>
      <c r="Z61" s="85"/>
      <c r="AA61" s="85"/>
      <c r="AB61" s="85"/>
      <c r="AC61" s="85"/>
      <c r="AD61" s="85"/>
      <c r="AE61" s="82"/>
      <c r="AF61" s="82"/>
      <c r="AG61" s="82"/>
      <c r="AH61" s="82"/>
      <c r="AI61" s="82"/>
      <c r="AJ61" s="82"/>
      <c r="AK61" s="82"/>
      <c r="AL61" s="82"/>
      <c r="AM61" s="82"/>
    </row>
    <row r="62" spans="1:46">
      <c r="A62" s="35" t="s">
        <v>169</v>
      </c>
      <c r="B62" s="83"/>
      <c r="C62" s="83"/>
      <c r="D62" s="83"/>
      <c r="E62" s="83"/>
      <c r="F62" s="83"/>
      <c r="G62" s="83"/>
      <c r="H62" s="83"/>
      <c r="I62" s="83"/>
      <c r="J62" s="83"/>
      <c r="K62" s="83"/>
      <c r="L62" s="83"/>
      <c r="M62" s="83"/>
      <c r="N62" s="83"/>
      <c r="O62" s="83"/>
      <c r="P62" s="83"/>
      <c r="Q62" s="83"/>
      <c r="R62" s="83"/>
      <c r="S62" s="83"/>
      <c r="T62" s="83"/>
      <c r="U62" s="83"/>
      <c r="V62" s="83"/>
      <c r="W62" s="83"/>
      <c r="X62" s="83"/>
      <c r="Y62" s="60"/>
      <c r="Z62" s="60"/>
      <c r="AA62" s="60"/>
      <c r="AB62" s="60"/>
      <c r="AC62" s="60"/>
      <c r="AD62" s="60"/>
      <c r="AE62" s="83"/>
      <c r="AF62" s="83"/>
      <c r="AG62" s="83"/>
      <c r="AH62" s="83"/>
      <c r="AI62" s="83"/>
      <c r="AJ62" s="83"/>
      <c r="AK62" s="83"/>
      <c r="AL62" s="83"/>
      <c r="AM62" s="83"/>
    </row>
  </sheetData>
  <sheetProtection formatCells="0" formatColumns="0" formatRows="0" insertColumns="0" insertRows="0" autoFilter="0"/>
  <mergeCells count="145">
    <mergeCell ref="H60:L60"/>
    <mergeCell ref="M60:AM60"/>
    <mergeCell ref="H59:L59"/>
    <mergeCell ref="M50:AM50"/>
    <mergeCell ref="M51:AM51"/>
    <mergeCell ref="M52:AM52"/>
    <mergeCell ref="M53:AM53"/>
    <mergeCell ref="M54:AM54"/>
    <mergeCell ref="M59:AM59"/>
    <mergeCell ref="H55:L55"/>
    <mergeCell ref="M55:AM55"/>
    <mergeCell ref="H56:L56"/>
    <mergeCell ref="M56:AM56"/>
    <mergeCell ref="H57:L57"/>
    <mergeCell ref="M57:AM57"/>
    <mergeCell ref="H58:L58"/>
    <mergeCell ref="M58:AM58"/>
    <mergeCell ref="A50:G50"/>
    <mergeCell ref="H50:L50"/>
    <mergeCell ref="H51:L51"/>
    <mergeCell ref="H52:L52"/>
    <mergeCell ref="H53:L53"/>
    <mergeCell ref="H54:L54"/>
    <mergeCell ref="AC40:AH40"/>
    <mergeCell ref="AI40:AK40"/>
    <mergeCell ref="AI42:AK42"/>
    <mergeCell ref="AA45:AB45"/>
    <mergeCell ref="AA42:AB42"/>
    <mergeCell ref="AC42:AH42"/>
    <mergeCell ref="AA44:AB44"/>
    <mergeCell ref="AC44:AH44"/>
    <mergeCell ref="AI44:AK44"/>
    <mergeCell ref="AI49:AK49"/>
    <mergeCell ref="X42:Z42"/>
    <mergeCell ref="AC45:AH45"/>
    <mergeCell ref="A40:J41"/>
    <mergeCell ref="X41:Z41"/>
    <mergeCell ref="AA41:AB41"/>
    <mergeCell ref="AC41:AH41"/>
    <mergeCell ref="AI41:AK41"/>
    <mergeCell ref="B42:J45"/>
    <mergeCell ref="A14:AM14"/>
    <mergeCell ref="AL49:AM49"/>
    <mergeCell ref="X48:Z49"/>
    <mergeCell ref="AA48:AB49"/>
    <mergeCell ref="X47:AB47"/>
    <mergeCell ref="AC47:AC49"/>
    <mergeCell ref="AI48:AK48"/>
    <mergeCell ref="AL48:AM48"/>
    <mergeCell ref="AL47:AM47"/>
    <mergeCell ref="AI47:AK47"/>
    <mergeCell ref="AL42:AM42"/>
    <mergeCell ref="AL43:AM43"/>
    <mergeCell ref="AL44:AM44"/>
    <mergeCell ref="X43:Z43"/>
    <mergeCell ref="X44:Z44"/>
    <mergeCell ref="AA40:AB40"/>
    <mergeCell ref="X45:Z45"/>
    <mergeCell ref="AA43:AB43"/>
    <mergeCell ref="AC43:AH43"/>
    <mergeCell ref="AI43:AK43"/>
    <mergeCell ref="X40:Z40"/>
    <mergeCell ref="AL41:AM41"/>
    <mergeCell ref="X16:Z16"/>
    <mergeCell ref="AA17:AM17"/>
    <mergeCell ref="A10:G10"/>
    <mergeCell ref="X10:Y10"/>
    <mergeCell ref="L8:Y8"/>
    <mergeCell ref="L9:Y9"/>
    <mergeCell ref="AP10:AU10"/>
    <mergeCell ref="AL24:AM24"/>
    <mergeCell ref="H22:L22"/>
    <mergeCell ref="M22:O22"/>
    <mergeCell ref="Q22:U22"/>
    <mergeCell ref="V22:X22"/>
    <mergeCell ref="AJ10:AK10"/>
    <mergeCell ref="AG10:AI10"/>
    <mergeCell ref="Z10:AB10"/>
    <mergeCell ref="AC10:AD10"/>
    <mergeCell ref="AE10:AF10"/>
    <mergeCell ref="A11:H12"/>
    <mergeCell ref="AI24:AK24"/>
    <mergeCell ref="X24:AB24"/>
    <mergeCell ref="AC24:AC26"/>
    <mergeCell ref="AL10:AM10"/>
    <mergeCell ref="AI21:AK21"/>
    <mergeCell ref="AL21:AM21"/>
    <mergeCell ref="X25:Z26"/>
    <mergeCell ref="AA25:AB26"/>
    <mergeCell ref="A3:AM3"/>
    <mergeCell ref="A5:AM5"/>
    <mergeCell ref="O7:S7"/>
    <mergeCell ref="A8:C9"/>
    <mergeCell ref="H8:K8"/>
    <mergeCell ref="H9:K9"/>
    <mergeCell ref="Z8:AB9"/>
    <mergeCell ref="H7:N7"/>
    <mergeCell ref="T7:AM7"/>
    <mergeCell ref="A7:G7"/>
    <mergeCell ref="AC9:AG9"/>
    <mergeCell ref="AC8:AG8"/>
    <mergeCell ref="D9:G9"/>
    <mergeCell ref="D8:G8"/>
    <mergeCell ref="AH8:AM8"/>
    <mergeCell ref="AH9:AM9"/>
    <mergeCell ref="AI39:AK39"/>
    <mergeCell ref="AL39:AM39"/>
    <mergeCell ref="X17:Z17"/>
    <mergeCell ref="A19:AM19"/>
    <mergeCell ref="A27:G27"/>
    <mergeCell ref="M28:AM28"/>
    <mergeCell ref="M27:AM27"/>
    <mergeCell ref="H28:L28"/>
    <mergeCell ref="AA16:AM16"/>
    <mergeCell ref="AL25:AM25"/>
    <mergeCell ref="AI26:AK26"/>
    <mergeCell ref="AL26:AM26"/>
    <mergeCell ref="H27:L27"/>
    <mergeCell ref="AE22:AG22"/>
    <mergeCell ref="AI25:AK25"/>
    <mergeCell ref="AE21:AH21"/>
    <mergeCell ref="R10:W10"/>
    <mergeCell ref="H10:Q10"/>
    <mergeCell ref="AE39:AH39"/>
    <mergeCell ref="AI45:AK45"/>
    <mergeCell ref="AL45:AM45"/>
    <mergeCell ref="AL40:AM40"/>
    <mergeCell ref="M35:AM35"/>
    <mergeCell ref="H36:L36"/>
    <mergeCell ref="M36:AM36"/>
    <mergeCell ref="M37:AM37"/>
    <mergeCell ref="M29:AM29"/>
    <mergeCell ref="M30:AM30"/>
    <mergeCell ref="M31:AM31"/>
    <mergeCell ref="H37:L37"/>
    <mergeCell ref="H32:L32"/>
    <mergeCell ref="H33:L33"/>
    <mergeCell ref="H35:L35"/>
    <mergeCell ref="H34:L34"/>
    <mergeCell ref="M32:AM32"/>
    <mergeCell ref="M33:AM33"/>
    <mergeCell ref="M34:AM34"/>
    <mergeCell ref="H29:L29"/>
    <mergeCell ref="H30:L30"/>
    <mergeCell ref="H31:L31"/>
  </mergeCells>
  <phoneticPr fontId="3"/>
  <dataValidations count="3">
    <dataValidation imeMode="halfAlpha" allowBlank="1" showInputMessage="1" showErrorMessage="1" sqref="S24:V26 J24:N26 H7:N7 D9:G9 X10:Y10 AC9:AG9" xr:uid="{00000000-0002-0000-0400-000000000000}"/>
    <dataValidation type="list" allowBlank="1" showInputMessage="1" showErrorMessage="1" sqref="X16:Z17" xr:uid="{00000000-0002-0000-0400-000001000000}">
      <formula1>"○"</formula1>
    </dataValidation>
    <dataValidation type="list" allowBlank="1" showInputMessage="1" showErrorMessage="1" sqref="H10:Q10" xr:uid="{00000000-0002-0000-0400-000002000000}">
      <formula1>$CA$5:$CA$41</formula1>
    </dataValidation>
  </dataValidations>
  <printOptions horizontalCentered="1"/>
  <pageMargins left="0.55118110236220474" right="0.55118110236220474" top="0.82677165354330717" bottom="0.23622047244094491" header="0.51181102362204722" footer="0.35433070866141736"/>
  <pageSetup paperSize="9" scale="98"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計算用!$A$21:$A$67</xm:f>
          </x14:formula1>
          <xm:sqref>H9:K9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Y86"/>
  <sheetViews>
    <sheetView view="pageBreakPreview" zoomScale="90" zoomScaleNormal="120" zoomScaleSheetLayoutView="90" workbookViewId="0">
      <selection activeCell="J7" sqref="J7"/>
    </sheetView>
  </sheetViews>
  <sheetFormatPr defaultColWidth="9" defaultRowHeight="12"/>
  <cols>
    <col min="1" max="1" width="3.125" style="219" customWidth="1"/>
    <col min="2" max="3" width="9" style="219" customWidth="1"/>
    <col min="4" max="4" width="7.375" style="219" bestFit="1" customWidth="1"/>
    <col min="5" max="5" width="22.625" style="219" hidden="1" customWidth="1"/>
    <col min="6" max="6" width="8.125" style="219" hidden="1" customWidth="1"/>
    <col min="7" max="7" width="14.625" style="219" customWidth="1"/>
    <col min="8" max="8" width="9" style="219" bestFit="1" customWidth="1"/>
    <col min="9" max="9" width="3.375" style="219" customWidth="1"/>
    <col min="10" max="10" width="13.375" style="219" bestFit="1" customWidth="1"/>
    <col min="11" max="11" width="10.625" style="219" customWidth="1"/>
    <col min="12" max="12" width="25" style="219" customWidth="1"/>
    <col min="13" max="13" width="11.375" style="219" hidden="1" customWidth="1"/>
    <col min="14" max="14" width="10.125" style="219" customWidth="1"/>
    <col min="15" max="15" width="5.625" style="219" bestFit="1" customWidth="1"/>
    <col min="16" max="17" width="6.375" style="219" customWidth="1"/>
    <col min="18" max="18" width="6.25" style="219" customWidth="1"/>
    <col min="19" max="19" width="4.75" style="219" customWidth="1"/>
    <col min="20" max="20" width="9" style="220" bestFit="1" customWidth="1"/>
    <col min="21" max="21" width="7.75" style="219" bestFit="1" customWidth="1"/>
    <col min="22" max="24" width="2.875" style="219" customWidth="1"/>
    <col min="25" max="25" width="2.375" style="219" customWidth="1"/>
    <col min="26" max="26" width="9" style="219" customWidth="1"/>
    <col min="27" max="16384" width="9" style="219"/>
  </cols>
  <sheetData>
    <row r="1" spans="1:25" ht="13.5">
      <c r="A1" s="218" t="s">
        <v>147</v>
      </c>
    </row>
    <row r="3" spans="1:25">
      <c r="A3" s="221" t="s">
        <v>141</v>
      </c>
      <c r="O3" s="222"/>
    </row>
    <row r="4" spans="1:25" ht="18" customHeight="1">
      <c r="A4" s="441"/>
      <c r="B4" s="437" t="s">
        <v>211</v>
      </c>
      <c r="C4" s="437" t="s">
        <v>210</v>
      </c>
      <c r="D4" s="437" t="s">
        <v>160</v>
      </c>
      <c r="E4" s="223"/>
      <c r="F4" s="223"/>
      <c r="G4" s="442" t="s">
        <v>59</v>
      </c>
      <c r="H4" s="444" t="s">
        <v>58</v>
      </c>
      <c r="I4" s="445"/>
      <c r="J4" s="446"/>
      <c r="K4" s="444" t="s">
        <v>62</v>
      </c>
      <c r="L4" s="445"/>
      <c r="M4" s="445"/>
      <c r="N4" s="446"/>
      <c r="O4" s="447" t="s">
        <v>65</v>
      </c>
      <c r="P4" s="438" t="s">
        <v>159</v>
      </c>
      <c r="Q4" s="439"/>
      <c r="R4" s="439"/>
      <c r="S4" s="440"/>
      <c r="T4" s="437" t="s">
        <v>156</v>
      </c>
      <c r="U4" s="437"/>
      <c r="V4" s="437" t="s">
        <v>244</v>
      </c>
      <c r="W4" s="437"/>
      <c r="X4" s="437"/>
    </row>
    <row r="5" spans="1:25" ht="49.5">
      <c r="A5" s="441"/>
      <c r="B5" s="449"/>
      <c r="C5" s="449"/>
      <c r="D5" s="449"/>
      <c r="E5" s="224" t="s">
        <v>74</v>
      </c>
      <c r="F5" s="224" t="s">
        <v>74</v>
      </c>
      <c r="G5" s="443"/>
      <c r="H5" s="225" t="s">
        <v>52</v>
      </c>
      <c r="I5" s="226" t="s">
        <v>219</v>
      </c>
      <c r="J5" s="227" t="s">
        <v>23</v>
      </c>
      <c r="K5" s="225" t="s">
        <v>60</v>
      </c>
      <c r="L5" s="225" t="s">
        <v>61</v>
      </c>
      <c r="M5" s="225" t="s">
        <v>66</v>
      </c>
      <c r="N5" s="228" t="s">
        <v>166</v>
      </c>
      <c r="O5" s="448"/>
      <c r="P5" s="229" t="s">
        <v>158</v>
      </c>
      <c r="Q5" s="229" t="s">
        <v>157</v>
      </c>
      <c r="R5" s="229" t="s">
        <v>163</v>
      </c>
      <c r="S5" s="229" t="s">
        <v>284</v>
      </c>
      <c r="T5" s="230" t="s">
        <v>162</v>
      </c>
      <c r="U5" s="230" t="s">
        <v>161</v>
      </c>
      <c r="V5" s="231" t="s">
        <v>245</v>
      </c>
      <c r="W5" s="232" t="s">
        <v>246</v>
      </c>
      <c r="X5" s="231" t="s">
        <v>247</v>
      </c>
      <c r="Y5" s="220"/>
    </row>
    <row r="6" spans="1:25">
      <c r="A6" s="233">
        <f>ROW()-5</f>
        <v>1</v>
      </c>
      <c r="B6" s="242"/>
      <c r="C6" s="242"/>
      <c r="D6" s="243"/>
      <c r="E6" s="242" t="str">
        <f>B6&amp;C6&amp;D6</f>
        <v/>
      </c>
      <c r="F6" s="242" t="str">
        <f>IF(E6="","",COUNTIF($E$6:$E$85,E6))</f>
        <v/>
      </c>
      <c r="G6" s="244"/>
      <c r="H6" s="245"/>
      <c r="I6" s="245"/>
      <c r="J6" s="244"/>
      <c r="K6" s="249"/>
      <c r="L6" s="249"/>
      <c r="M6" s="234" t="str">
        <f>K6&amp;L6</f>
        <v/>
      </c>
      <c r="N6" s="246"/>
      <c r="O6" s="237" t="str">
        <f>IFERROR(VLOOKUP(M6,計算用!$A$8:$B$15,2,FALSE),"")</f>
        <v/>
      </c>
      <c r="P6" s="250"/>
      <c r="Q6" s="250"/>
      <c r="R6" s="250"/>
      <c r="S6" s="238" t="str">
        <f>IF(B6="","",IF(COUNTIF(V6:X6,"&gt;="&amp;2),"！","可"))</f>
        <v/>
      </c>
      <c r="T6" s="247"/>
      <c r="U6" s="248"/>
      <c r="V6" s="235" t="str">
        <f>IF(B6="","",COUNTIF($B$6:$B85,B6))</f>
        <v/>
      </c>
      <c r="W6" s="235" t="str">
        <f>IF(C6="","",COUNTIF($C$6:$C85,C6))</f>
        <v/>
      </c>
      <c r="X6" s="235" t="str">
        <f>IF(D6="","",COUNTIF($D$6:$D85,D6))</f>
        <v/>
      </c>
      <c r="Y6" s="220"/>
    </row>
    <row r="7" spans="1:25">
      <c r="A7" s="233">
        <f t="shared" ref="A7:A70" si="0">ROW()-5</f>
        <v>2</v>
      </c>
      <c r="B7" s="242"/>
      <c r="C7" s="242"/>
      <c r="D7" s="243"/>
      <c r="E7" s="242" t="str">
        <f t="shared" ref="E7:E70" si="1">B7&amp;C7&amp;D7</f>
        <v/>
      </c>
      <c r="F7" s="242" t="str">
        <f t="shared" ref="F7:F70" si="2">IF(E7="","",COUNTIF($E$6:$E$85,E7))</f>
        <v/>
      </c>
      <c r="G7" s="244"/>
      <c r="H7" s="245"/>
      <c r="I7" s="245"/>
      <c r="J7" s="244"/>
      <c r="K7" s="249"/>
      <c r="L7" s="249"/>
      <c r="M7" s="234" t="str">
        <f t="shared" ref="M7:M70" si="3">K7&amp;L7</f>
        <v/>
      </c>
      <c r="N7" s="246"/>
      <c r="O7" s="237" t="str">
        <f>IFERROR(VLOOKUP(M7,計算用!$A$8:$B$15,2,FALSE),"")</f>
        <v/>
      </c>
      <c r="P7" s="250"/>
      <c r="Q7" s="250"/>
      <c r="R7" s="250"/>
      <c r="S7" s="238" t="str">
        <f t="shared" ref="S7:S70" si="4">IF(B7="","",IF(COUNTIF(V7:X7,"&gt;="&amp;2),"！","可"))</f>
        <v/>
      </c>
      <c r="T7" s="247"/>
      <c r="U7" s="248"/>
      <c r="V7" s="235" t="str">
        <f>IF(B7="","",COUNTIF($B$6:$B86,B7))</f>
        <v/>
      </c>
      <c r="W7" s="235" t="str">
        <f>IF(C7="","",COUNTIF($C$6:$C86,C7))</f>
        <v/>
      </c>
      <c r="X7" s="235" t="str">
        <f>IF(D7="","",COUNTIF($D$6:$D86,D7))</f>
        <v/>
      </c>
    </row>
    <row r="8" spans="1:25">
      <c r="A8" s="233">
        <f t="shared" si="0"/>
        <v>3</v>
      </c>
      <c r="B8" s="242"/>
      <c r="C8" s="242"/>
      <c r="D8" s="243"/>
      <c r="E8" s="242" t="str">
        <f t="shared" si="1"/>
        <v/>
      </c>
      <c r="F8" s="242" t="str">
        <f t="shared" si="2"/>
        <v/>
      </c>
      <c r="G8" s="244"/>
      <c r="H8" s="245"/>
      <c r="I8" s="245"/>
      <c r="J8" s="244"/>
      <c r="K8" s="249"/>
      <c r="L8" s="249"/>
      <c r="M8" s="234" t="str">
        <f t="shared" si="3"/>
        <v/>
      </c>
      <c r="N8" s="246"/>
      <c r="O8" s="237" t="str">
        <f>IFERROR(VLOOKUP(M8,計算用!$A$8:$B$15,2,FALSE),"")</f>
        <v/>
      </c>
      <c r="P8" s="250"/>
      <c r="Q8" s="250"/>
      <c r="R8" s="250"/>
      <c r="S8" s="238" t="str">
        <f t="shared" si="4"/>
        <v/>
      </c>
      <c r="T8" s="247"/>
      <c r="U8" s="248"/>
      <c r="V8" s="235" t="str">
        <f>IF(B8="","",COUNTIF($B$6:$B87,B8))</f>
        <v/>
      </c>
      <c r="W8" s="235" t="str">
        <f>IF(C8="","",COUNTIF($C$6:$C87,C8))</f>
        <v/>
      </c>
      <c r="X8" s="235" t="str">
        <f>IF(D8="","",COUNTIF($D$6:$D87,D8))</f>
        <v/>
      </c>
      <c r="Y8" s="220"/>
    </row>
    <row r="9" spans="1:25">
      <c r="A9" s="233">
        <f t="shared" si="0"/>
        <v>4</v>
      </c>
      <c r="B9" s="242"/>
      <c r="C9" s="242"/>
      <c r="D9" s="243"/>
      <c r="E9" s="242" t="str">
        <f t="shared" si="1"/>
        <v/>
      </c>
      <c r="F9" s="242" t="str">
        <f t="shared" si="2"/>
        <v/>
      </c>
      <c r="G9" s="244"/>
      <c r="H9" s="245"/>
      <c r="I9" s="245"/>
      <c r="J9" s="244"/>
      <c r="K9" s="249"/>
      <c r="L9" s="249"/>
      <c r="M9" s="234" t="str">
        <f t="shared" si="3"/>
        <v/>
      </c>
      <c r="N9" s="246"/>
      <c r="O9" s="237" t="str">
        <f>IFERROR(VLOOKUP(M9,計算用!$A$8:$B$15,2,FALSE),"")</f>
        <v/>
      </c>
      <c r="P9" s="250"/>
      <c r="Q9" s="250"/>
      <c r="R9" s="250"/>
      <c r="S9" s="238" t="str">
        <f t="shared" si="4"/>
        <v/>
      </c>
      <c r="T9" s="247"/>
      <c r="U9" s="248"/>
      <c r="V9" s="235" t="str">
        <f>IF(B9="","",COUNTIF($B$6:$B88,B9))</f>
        <v/>
      </c>
      <c r="W9" s="235" t="str">
        <f>IF(C9="","",COUNTIF($C$6:$C88,C9))</f>
        <v/>
      </c>
      <c r="X9" s="235" t="str">
        <f>IF(D9="","",COUNTIF($D$6:$D88,D9))</f>
        <v/>
      </c>
    </row>
    <row r="10" spans="1:25">
      <c r="A10" s="233">
        <f t="shared" si="0"/>
        <v>5</v>
      </c>
      <c r="B10" s="242"/>
      <c r="C10" s="242"/>
      <c r="D10" s="243"/>
      <c r="E10" s="242" t="str">
        <f t="shared" si="1"/>
        <v/>
      </c>
      <c r="F10" s="242" t="str">
        <f t="shared" si="2"/>
        <v/>
      </c>
      <c r="G10" s="244"/>
      <c r="H10" s="245"/>
      <c r="I10" s="245"/>
      <c r="J10" s="244"/>
      <c r="K10" s="249"/>
      <c r="L10" s="249"/>
      <c r="M10" s="234" t="str">
        <f t="shared" si="3"/>
        <v/>
      </c>
      <c r="N10" s="246"/>
      <c r="O10" s="237" t="str">
        <f>IFERROR(VLOOKUP(M10,計算用!$A$8:$B$15,2,FALSE),"")</f>
        <v/>
      </c>
      <c r="P10" s="250"/>
      <c r="Q10" s="250"/>
      <c r="R10" s="250"/>
      <c r="S10" s="238" t="str">
        <f t="shared" si="4"/>
        <v/>
      </c>
      <c r="T10" s="247"/>
      <c r="U10" s="248"/>
      <c r="V10" s="235" t="str">
        <f>IF(B10="","",COUNTIF($B$6:$B89,B10))</f>
        <v/>
      </c>
      <c r="W10" s="235" t="str">
        <f>IF(C10="","",COUNTIF($C$6:$C89,C10))</f>
        <v/>
      </c>
      <c r="X10" s="235" t="str">
        <f>IF(D10="","",COUNTIF($D$6:$D89,D10))</f>
        <v/>
      </c>
    </row>
    <row r="11" spans="1:25">
      <c r="A11" s="233">
        <f t="shared" si="0"/>
        <v>6</v>
      </c>
      <c r="B11" s="242"/>
      <c r="C11" s="242"/>
      <c r="D11" s="243"/>
      <c r="E11" s="242" t="str">
        <f t="shared" si="1"/>
        <v/>
      </c>
      <c r="F11" s="242" t="str">
        <f t="shared" si="2"/>
        <v/>
      </c>
      <c r="G11" s="244"/>
      <c r="H11" s="245"/>
      <c r="I11" s="245"/>
      <c r="J11" s="244"/>
      <c r="K11" s="249"/>
      <c r="L11" s="249"/>
      <c r="M11" s="234" t="str">
        <f t="shared" si="3"/>
        <v/>
      </c>
      <c r="N11" s="246"/>
      <c r="O11" s="237" t="str">
        <f>IFERROR(VLOOKUP(M11,計算用!$A$8:$B$15,2,FALSE),"")</f>
        <v/>
      </c>
      <c r="P11" s="250"/>
      <c r="Q11" s="250"/>
      <c r="R11" s="250"/>
      <c r="S11" s="238" t="str">
        <f t="shared" si="4"/>
        <v/>
      </c>
      <c r="T11" s="247"/>
      <c r="U11" s="248"/>
      <c r="V11" s="235" t="str">
        <f>IF(B11="","",COUNTIF($B$6:$B90,B11))</f>
        <v/>
      </c>
      <c r="W11" s="235" t="str">
        <f>IF(C11="","",COUNTIF($C$6:$C90,C11))</f>
        <v/>
      </c>
      <c r="X11" s="235" t="str">
        <f>IF(D11="","",COUNTIF($D$6:$D90,D11))</f>
        <v/>
      </c>
    </row>
    <row r="12" spans="1:25">
      <c r="A12" s="233">
        <f t="shared" si="0"/>
        <v>7</v>
      </c>
      <c r="B12" s="242"/>
      <c r="C12" s="242"/>
      <c r="D12" s="243"/>
      <c r="E12" s="242" t="str">
        <f t="shared" si="1"/>
        <v/>
      </c>
      <c r="F12" s="242" t="str">
        <f t="shared" si="2"/>
        <v/>
      </c>
      <c r="G12" s="244"/>
      <c r="H12" s="245"/>
      <c r="I12" s="245"/>
      <c r="J12" s="244"/>
      <c r="K12" s="249"/>
      <c r="L12" s="249"/>
      <c r="M12" s="234" t="str">
        <f t="shared" si="3"/>
        <v/>
      </c>
      <c r="N12" s="246"/>
      <c r="O12" s="237" t="str">
        <f>IFERROR(VLOOKUP(M12,計算用!$A$8:$B$15,2,FALSE),"")</f>
        <v/>
      </c>
      <c r="P12" s="250"/>
      <c r="Q12" s="250"/>
      <c r="R12" s="250"/>
      <c r="S12" s="238" t="str">
        <f t="shared" si="4"/>
        <v/>
      </c>
      <c r="T12" s="247"/>
      <c r="U12" s="248"/>
      <c r="V12" s="235" t="str">
        <f>IF(B12="","",COUNTIF($B$6:$B91,B12))</f>
        <v/>
      </c>
      <c r="W12" s="235" t="str">
        <f>IF(C12="","",COUNTIF($C$6:$C91,C12))</f>
        <v/>
      </c>
      <c r="X12" s="235" t="str">
        <f>IF(D12="","",COUNTIF($D$6:$D91,D12))</f>
        <v/>
      </c>
      <c r="Y12" s="220"/>
    </row>
    <row r="13" spans="1:25">
      <c r="A13" s="233">
        <f t="shared" si="0"/>
        <v>8</v>
      </c>
      <c r="B13" s="242"/>
      <c r="C13" s="242"/>
      <c r="D13" s="243"/>
      <c r="E13" s="242" t="str">
        <f t="shared" si="1"/>
        <v/>
      </c>
      <c r="F13" s="242" t="str">
        <f t="shared" si="2"/>
        <v/>
      </c>
      <c r="G13" s="244"/>
      <c r="H13" s="245"/>
      <c r="I13" s="245"/>
      <c r="J13" s="244"/>
      <c r="K13" s="249"/>
      <c r="L13" s="249"/>
      <c r="M13" s="234" t="str">
        <f t="shared" si="3"/>
        <v/>
      </c>
      <c r="N13" s="246"/>
      <c r="O13" s="237" t="str">
        <f>IFERROR(VLOOKUP(M13,計算用!$A$8:$B$15,2,FALSE),"")</f>
        <v/>
      </c>
      <c r="P13" s="250"/>
      <c r="Q13" s="250"/>
      <c r="R13" s="250"/>
      <c r="S13" s="238" t="str">
        <f t="shared" si="4"/>
        <v/>
      </c>
      <c r="T13" s="247"/>
      <c r="U13" s="248"/>
      <c r="V13" s="235" t="str">
        <f>IF(B13="","",COUNTIF($B$6:$B92,B13))</f>
        <v/>
      </c>
      <c r="W13" s="235" t="str">
        <f>IF(C13="","",COUNTIF($C$6:$C92,C13))</f>
        <v/>
      </c>
      <c r="X13" s="235" t="str">
        <f>IF(D13="","",COUNTIF($D$6:$D92,D13))</f>
        <v/>
      </c>
    </row>
    <row r="14" spans="1:25">
      <c r="A14" s="233">
        <f t="shared" si="0"/>
        <v>9</v>
      </c>
      <c r="B14" s="242"/>
      <c r="C14" s="242"/>
      <c r="D14" s="243"/>
      <c r="E14" s="242" t="str">
        <f t="shared" si="1"/>
        <v/>
      </c>
      <c r="F14" s="242" t="str">
        <f t="shared" si="2"/>
        <v/>
      </c>
      <c r="G14" s="244"/>
      <c r="H14" s="245"/>
      <c r="I14" s="245"/>
      <c r="J14" s="244"/>
      <c r="K14" s="249"/>
      <c r="L14" s="249"/>
      <c r="M14" s="234" t="str">
        <f t="shared" si="3"/>
        <v/>
      </c>
      <c r="N14" s="246"/>
      <c r="O14" s="237" t="str">
        <f>IFERROR(VLOOKUP(M14,計算用!$A$8:$B$15,2,FALSE),"")</f>
        <v/>
      </c>
      <c r="P14" s="250"/>
      <c r="Q14" s="250"/>
      <c r="R14" s="250"/>
      <c r="S14" s="238" t="str">
        <f t="shared" si="4"/>
        <v/>
      </c>
      <c r="T14" s="247"/>
      <c r="U14" s="248"/>
      <c r="V14" s="235" t="str">
        <f>IF(B14="","",COUNTIF($B$6:$B93,B14))</f>
        <v/>
      </c>
      <c r="W14" s="235" t="str">
        <f>IF(C14="","",COUNTIF($C$6:$C93,C14))</f>
        <v/>
      </c>
      <c r="X14" s="235" t="str">
        <f>IF(D14="","",COUNTIF($D$6:$D93,D14))</f>
        <v/>
      </c>
    </row>
    <row r="15" spans="1:25">
      <c r="A15" s="233">
        <f t="shared" si="0"/>
        <v>10</v>
      </c>
      <c r="B15" s="242"/>
      <c r="C15" s="242"/>
      <c r="D15" s="243"/>
      <c r="E15" s="242" t="str">
        <f t="shared" si="1"/>
        <v/>
      </c>
      <c r="F15" s="242" t="str">
        <f t="shared" si="2"/>
        <v/>
      </c>
      <c r="G15" s="244"/>
      <c r="H15" s="245"/>
      <c r="I15" s="245"/>
      <c r="J15" s="244"/>
      <c r="K15" s="249"/>
      <c r="L15" s="249"/>
      <c r="M15" s="234" t="str">
        <f t="shared" si="3"/>
        <v/>
      </c>
      <c r="N15" s="246"/>
      <c r="O15" s="237" t="str">
        <f>IFERROR(VLOOKUP(M15,計算用!$A$8:$B$15,2,FALSE),"")</f>
        <v/>
      </c>
      <c r="P15" s="250"/>
      <c r="Q15" s="250"/>
      <c r="R15" s="250"/>
      <c r="S15" s="238" t="str">
        <f t="shared" si="4"/>
        <v/>
      </c>
      <c r="T15" s="247"/>
      <c r="U15" s="248"/>
      <c r="V15" s="235" t="str">
        <f>IF(B15="","",COUNTIF($B$6:$B94,B15))</f>
        <v/>
      </c>
      <c r="W15" s="235" t="str">
        <f>IF(C15="","",COUNTIF($C$6:$C94,C15))</f>
        <v/>
      </c>
      <c r="X15" s="235" t="str">
        <f>IF(D15="","",COUNTIF($D$6:$D94,D15))</f>
        <v/>
      </c>
      <c r="Y15" s="220"/>
    </row>
    <row r="16" spans="1:25">
      <c r="A16" s="233">
        <f t="shared" si="0"/>
        <v>11</v>
      </c>
      <c r="B16" s="242"/>
      <c r="C16" s="242"/>
      <c r="D16" s="243"/>
      <c r="E16" s="242" t="str">
        <f t="shared" si="1"/>
        <v/>
      </c>
      <c r="F16" s="242" t="str">
        <f t="shared" si="2"/>
        <v/>
      </c>
      <c r="G16" s="244"/>
      <c r="H16" s="245"/>
      <c r="I16" s="245"/>
      <c r="J16" s="244"/>
      <c r="K16" s="249"/>
      <c r="L16" s="249"/>
      <c r="M16" s="234" t="str">
        <f t="shared" si="3"/>
        <v/>
      </c>
      <c r="N16" s="246"/>
      <c r="O16" s="237" t="str">
        <f>IFERROR(VLOOKUP(M16,計算用!$A$8:$B$15,2,FALSE),"")</f>
        <v/>
      </c>
      <c r="P16" s="250"/>
      <c r="Q16" s="250"/>
      <c r="R16" s="250"/>
      <c r="S16" s="238" t="str">
        <f t="shared" si="4"/>
        <v/>
      </c>
      <c r="T16" s="247"/>
      <c r="U16" s="248"/>
      <c r="V16" s="235" t="str">
        <f>IF(B16="","",COUNTIF($B$6:$B95,B16))</f>
        <v/>
      </c>
      <c r="W16" s="235" t="str">
        <f>IF(C16="","",COUNTIF($C$6:$C95,C16))</f>
        <v/>
      </c>
      <c r="X16" s="235" t="str">
        <f>IF(D16="","",COUNTIF($D$6:$D95,D16))</f>
        <v/>
      </c>
    </row>
    <row r="17" spans="1:25">
      <c r="A17" s="233">
        <f t="shared" si="0"/>
        <v>12</v>
      </c>
      <c r="B17" s="242"/>
      <c r="C17" s="242"/>
      <c r="D17" s="243"/>
      <c r="E17" s="242" t="str">
        <f t="shared" si="1"/>
        <v/>
      </c>
      <c r="F17" s="242" t="str">
        <f t="shared" si="2"/>
        <v/>
      </c>
      <c r="G17" s="244"/>
      <c r="H17" s="245"/>
      <c r="I17" s="245"/>
      <c r="J17" s="244"/>
      <c r="K17" s="249"/>
      <c r="L17" s="249"/>
      <c r="M17" s="234" t="str">
        <f t="shared" si="3"/>
        <v/>
      </c>
      <c r="N17" s="246"/>
      <c r="O17" s="237" t="str">
        <f>IFERROR(VLOOKUP(M17,計算用!$A$8:$B$15,2,FALSE),"")</f>
        <v/>
      </c>
      <c r="P17" s="250"/>
      <c r="Q17" s="250"/>
      <c r="R17" s="250"/>
      <c r="S17" s="238" t="str">
        <f t="shared" si="4"/>
        <v/>
      </c>
      <c r="T17" s="247"/>
      <c r="U17" s="248"/>
      <c r="V17" s="235" t="str">
        <f>IF(B17="","",COUNTIF($B$6:$B96,B17))</f>
        <v/>
      </c>
      <c r="W17" s="235" t="str">
        <f>IF(C17="","",COUNTIF($C$6:$C96,C17))</f>
        <v/>
      </c>
      <c r="X17" s="235" t="str">
        <f>IF(D17="","",COUNTIF($D$6:$D96,D17))</f>
        <v/>
      </c>
    </row>
    <row r="18" spans="1:25">
      <c r="A18" s="233">
        <f t="shared" si="0"/>
        <v>13</v>
      </c>
      <c r="B18" s="242"/>
      <c r="C18" s="242"/>
      <c r="D18" s="243"/>
      <c r="E18" s="242" t="str">
        <f t="shared" si="1"/>
        <v/>
      </c>
      <c r="F18" s="242" t="str">
        <f t="shared" si="2"/>
        <v/>
      </c>
      <c r="G18" s="244"/>
      <c r="H18" s="245"/>
      <c r="I18" s="245"/>
      <c r="J18" s="244"/>
      <c r="K18" s="249"/>
      <c r="L18" s="249"/>
      <c r="M18" s="234" t="str">
        <f t="shared" si="3"/>
        <v/>
      </c>
      <c r="N18" s="246"/>
      <c r="O18" s="237" t="str">
        <f>IFERROR(VLOOKUP(M18,計算用!$A$8:$B$15,2,FALSE),"")</f>
        <v/>
      </c>
      <c r="P18" s="250"/>
      <c r="Q18" s="250"/>
      <c r="R18" s="250"/>
      <c r="S18" s="238" t="str">
        <f t="shared" si="4"/>
        <v/>
      </c>
      <c r="T18" s="247"/>
      <c r="U18" s="248"/>
      <c r="V18" s="235" t="str">
        <f>IF(B18="","",COUNTIF($B$6:$B97,B18))</f>
        <v/>
      </c>
      <c r="W18" s="235" t="str">
        <f>IF(C18="","",COUNTIF($C$6:$C97,C18))</f>
        <v/>
      </c>
      <c r="X18" s="235" t="str">
        <f>IF(D18="","",COUNTIF($D$6:$D97,D18))</f>
        <v/>
      </c>
    </row>
    <row r="19" spans="1:25">
      <c r="A19" s="233">
        <f t="shared" si="0"/>
        <v>14</v>
      </c>
      <c r="B19" s="242"/>
      <c r="C19" s="242"/>
      <c r="D19" s="243"/>
      <c r="E19" s="242" t="str">
        <f t="shared" si="1"/>
        <v/>
      </c>
      <c r="F19" s="242" t="str">
        <f t="shared" si="2"/>
        <v/>
      </c>
      <c r="G19" s="244"/>
      <c r="H19" s="245"/>
      <c r="I19" s="245"/>
      <c r="J19" s="244"/>
      <c r="K19" s="249"/>
      <c r="L19" s="249"/>
      <c r="M19" s="234" t="str">
        <f t="shared" si="3"/>
        <v/>
      </c>
      <c r="N19" s="246"/>
      <c r="O19" s="237" t="str">
        <f>IFERROR(VLOOKUP(M19,計算用!$A$8:$B$15,2,FALSE),"")</f>
        <v/>
      </c>
      <c r="P19" s="250"/>
      <c r="Q19" s="250"/>
      <c r="R19" s="250"/>
      <c r="S19" s="238" t="str">
        <f t="shared" si="4"/>
        <v/>
      </c>
      <c r="T19" s="247"/>
      <c r="U19" s="248"/>
      <c r="V19" s="235" t="str">
        <f>IF(B19="","",COUNTIF($B$6:$B98,B19))</f>
        <v/>
      </c>
      <c r="W19" s="235" t="str">
        <f>IF(C19="","",COUNTIF($C$6:$C98,C19))</f>
        <v/>
      </c>
      <c r="X19" s="235" t="str">
        <f>IF(D19="","",COUNTIF($D$6:$D98,D19))</f>
        <v/>
      </c>
    </row>
    <row r="20" spans="1:25">
      <c r="A20" s="233">
        <f t="shared" si="0"/>
        <v>15</v>
      </c>
      <c r="B20" s="242"/>
      <c r="C20" s="242"/>
      <c r="D20" s="243"/>
      <c r="E20" s="242" t="str">
        <f t="shared" si="1"/>
        <v/>
      </c>
      <c r="F20" s="242" t="str">
        <f t="shared" si="2"/>
        <v/>
      </c>
      <c r="G20" s="244"/>
      <c r="H20" s="245"/>
      <c r="I20" s="245"/>
      <c r="J20" s="244"/>
      <c r="K20" s="249"/>
      <c r="L20" s="249"/>
      <c r="M20" s="234" t="str">
        <f t="shared" si="3"/>
        <v/>
      </c>
      <c r="N20" s="246"/>
      <c r="O20" s="237" t="str">
        <f>IFERROR(VLOOKUP(M20,計算用!$A$8:$B$15,2,FALSE),"")</f>
        <v/>
      </c>
      <c r="P20" s="250"/>
      <c r="Q20" s="250"/>
      <c r="R20" s="250"/>
      <c r="S20" s="238" t="str">
        <f t="shared" si="4"/>
        <v/>
      </c>
      <c r="T20" s="247"/>
      <c r="U20" s="248"/>
      <c r="V20" s="235" t="str">
        <f>IF(B20="","",COUNTIF($B$6:$B99,B20))</f>
        <v/>
      </c>
      <c r="W20" s="235" t="str">
        <f>IF(C20="","",COUNTIF($C$6:$C99,C20))</f>
        <v/>
      </c>
      <c r="X20" s="235" t="str">
        <f>IF(D20="","",COUNTIF($D$6:$D99,D20))</f>
        <v/>
      </c>
    </row>
    <row r="21" spans="1:25">
      <c r="A21" s="233">
        <f t="shared" si="0"/>
        <v>16</v>
      </c>
      <c r="B21" s="242"/>
      <c r="C21" s="242"/>
      <c r="D21" s="243"/>
      <c r="E21" s="242" t="str">
        <f t="shared" si="1"/>
        <v/>
      </c>
      <c r="F21" s="242" t="str">
        <f t="shared" si="2"/>
        <v/>
      </c>
      <c r="G21" s="244"/>
      <c r="H21" s="245"/>
      <c r="I21" s="245"/>
      <c r="J21" s="244"/>
      <c r="K21" s="249"/>
      <c r="L21" s="249"/>
      <c r="M21" s="234" t="str">
        <f t="shared" si="3"/>
        <v/>
      </c>
      <c r="N21" s="246"/>
      <c r="O21" s="237" t="str">
        <f>IFERROR(VLOOKUP(M21,計算用!$A$8:$B$15,2,FALSE),"")</f>
        <v/>
      </c>
      <c r="P21" s="250"/>
      <c r="Q21" s="250"/>
      <c r="R21" s="250"/>
      <c r="S21" s="238" t="str">
        <f t="shared" si="4"/>
        <v/>
      </c>
      <c r="T21" s="247"/>
      <c r="U21" s="248"/>
      <c r="V21" s="235" t="str">
        <f>IF(B21="","",COUNTIF($B$6:$B100,B21))</f>
        <v/>
      </c>
      <c r="W21" s="235" t="str">
        <f>IF(C21="","",COUNTIF($C$6:$C100,C21))</f>
        <v/>
      </c>
      <c r="X21" s="235" t="str">
        <f>IF(D21="","",COUNTIF($D$6:$D100,D21))</f>
        <v/>
      </c>
    </row>
    <row r="22" spans="1:25">
      <c r="A22" s="233">
        <f t="shared" si="0"/>
        <v>17</v>
      </c>
      <c r="B22" s="242"/>
      <c r="C22" s="242"/>
      <c r="D22" s="243"/>
      <c r="E22" s="242" t="str">
        <f t="shared" si="1"/>
        <v/>
      </c>
      <c r="F22" s="242" t="str">
        <f t="shared" si="2"/>
        <v/>
      </c>
      <c r="G22" s="244"/>
      <c r="H22" s="245"/>
      <c r="I22" s="245"/>
      <c r="J22" s="244"/>
      <c r="K22" s="249"/>
      <c r="L22" s="249"/>
      <c r="M22" s="234" t="str">
        <f t="shared" si="3"/>
        <v/>
      </c>
      <c r="N22" s="246"/>
      <c r="O22" s="237" t="str">
        <f>IFERROR(VLOOKUP(M22,計算用!$A$8:$B$15,2,FALSE),"")</f>
        <v/>
      </c>
      <c r="P22" s="250"/>
      <c r="Q22" s="250"/>
      <c r="R22" s="250"/>
      <c r="S22" s="238" t="str">
        <f t="shared" si="4"/>
        <v/>
      </c>
      <c r="T22" s="247"/>
      <c r="U22" s="248"/>
      <c r="V22" s="235" t="str">
        <f>IF(B22="","",COUNTIF($B$6:$B101,B22))</f>
        <v/>
      </c>
      <c r="W22" s="235" t="str">
        <f>IF(C22="","",COUNTIF($C$6:$C101,C22))</f>
        <v/>
      </c>
      <c r="X22" s="235" t="str">
        <f>IF(D22="","",COUNTIF($D$6:$D101,D22))</f>
        <v/>
      </c>
    </row>
    <row r="23" spans="1:25">
      <c r="A23" s="233">
        <f t="shared" si="0"/>
        <v>18</v>
      </c>
      <c r="B23" s="242"/>
      <c r="C23" s="242"/>
      <c r="D23" s="243"/>
      <c r="E23" s="242" t="str">
        <f t="shared" si="1"/>
        <v/>
      </c>
      <c r="F23" s="242" t="str">
        <f t="shared" si="2"/>
        <v/>
      </c>
      <c r="G23" s="244"/>
      <c r="H23" s="245"/>
      <c r="I23" s="245"/>
      <c r="J23" s="244"/>
      <c r="K23" s="249"/>
      <c r="L23" s="249"/>
      <c r="M23" s="234" t="str">
        <f t="shared" si="3"/>
        <v/>
      </c>
      <c r="N23" s="246"/>
      <c r="O23" s="237" t="str">
        <f>IFERROR(VLOOKUP(M23,計算用!$A$8:$B$15,2,FALSE),"")</f>
        <v/>
      </c>
      <c r="P23" s="250"/>
      <c r="Q23" s="250"/>
      <c r="R23" s="250"/>
      <c r="S23" s="238" t="str">
        <f t="shared" si="4"/>
        <v/>
      </c>
      <c r="T23" s="247"/>
      <c r="U23" s="248"/>
      <c r="V23" s="235" t="str">
        <f>IF(B23="","",COUNTIF($B$6:$B102,B23))</f>
        <v/>
      </c>
      <c r="W23" s="235" t="str">
        <f>IF(C23="","",COUNTIF($C$6:$C102,C23))</f>
        <v/>
      </c>
      <c r="X23" s="235" t="str">
        <f>IF(D23="","",COUNTIF($D$6:$D102,D23))</f>
        <v/>
      </c>
    </row>
    <row r="24" spans="1:25">
      <c r="A24" s="233">
        <f t="shared" si="0"/>
        <v>19</v>
      </c>
      <c r="B24" s="242"/>
      <c r="C24" s="242"/>
      <c r="D24" s="243"/>
      <c r="E24" s="242" t="str">
        <f t="shared" si="1"/>
        <v/>
      </c>
      <c r="F24" s="242" t="str">
        <f t="shared" si="2"/>
        <v/>
      </c>
      <c r="G24" s="244"/>
      <c r="H24" s="245"/>
      <c r="I24" s="245"/>
      <c r="J24" s="244"/>
      <c r="K24" s="249"/>
      <c r="L24" s="249"/>
      <c r="M24" s="234" t="str">
        <f t="shared" si="3"/>
        <v/>
      </c>
      <c r="N24" s="246"/>
      <c r="O24" s="237" t="str">
        <f>IFERROR(VLOOKUP(M24,計算用!$A$8:$B$15,2,FALSE),"")</f>
        <v/>
      </c>
      <c r="P24" s="250"/>
      <c r="Q24" s="250"/>
      <c r="R24" s="250"/>
      <c r="S24" s="238" t="str">
        <f t="shared" si="4"/>
        <v/>
      </c>
      <c r="T24" s="247"/>
      <c r="U24" s="248"/>
      <c r="V24" s="235" t="str">
        <f>IF(B24="","",COUNTIF($B$6:$B103,B24))</f>
        <v/>
      </c>
      <c r="W24" s="235" t="str">
        <f>IF(C24="","",COUNTIF($C$6:$C103,C24))</f>
        <v/>
      </c>
      <c r="X24" s="235" t="str">
        <f>IF(D24="","",COUNTIF($D$6:$D103,D24))</f>
        <v/>
      </c>
    </row>
    <row r="25" spans="1:25">
      <c r="A25" s="233">
        <f t="shared" si="0"/>
        <v>20</v>
      </c>
      <c r="B25" s="242"/>
      <c r="C25" s="242"/>
      <c r="D25" s="243"/>
      <c r="E25" s="242" t="str">
        <f t="shared" si="1"/>
        <v/>
      </c>
      <c r="F25" s="242" t="str">
        <f t="shared" si="2"/>
        <v/>
      </c>
      <c r="G25" s="244"/>
      <c r="H25" s="245"/>
      <c r="I25" s="245"/>
      <c r="J25" s="244"/>
      <c r="K25" s="249"/>
      <c r="L25" s="249"/>
      <c r="M25" s="234" t="str">
        <f t="shared" si="3"/>
        <v/>
      </c>
      <c r="N25" s="246"/>
      <c r="O25" s="237" t="str">
        <f>IFERROR(VLOOKUP(M25,計算用!$A$8:$B$15,2,FALSE),"")</f>
        <v/>
      </c>
      <c r="P25" s="250"/>
      <c r="Q25" s="250"/>
      <c r="R25" s="250"/>
      <c r="S25" s="238" t="str">
        <f t="shared" si="4"/>
        <v/>
      </c>
      <c r="T25" s="247"/>
      <c r="U25" s="248"/>
      <c r="V25" s="235" t="str">
        <f>IF(B25="","",COUNTIF($B$6:$B104,B25))</f>
        <v/>
      </c>
      <c r="W25" s="235" t="str">
        <f>IF(C25="","",COUNTIF($C$6:$C104,C25))</f>
        <v/>
      </c>
      <c r="X25" s="235" t="str">
        <f>IF(D25="","",COUNTIF($D$6:$D104,D25))</f>
        <v/>
      </c>
    </row>
    <row r="26" spans="1:25">
      <c r="A26" s="233">
        <f t="shared" si="0"/>
        <v>21</v>
      </c>
      <c r="B26" s="242"/>
      <c r="C26" s="242"/>
      <c r="D26" s="243"/>
      <c r="E26" s="242" t="str">
        <f t="shared" si="1"/>
        <v/>
      </c>
      <c r="F26" s="242" t="str">
        <f t="shared" si="2"/>
        <v/>
      </c>
      <c r="G26" s="244"/>
      <c r="H26" s="245"/>
      <c r="I26" s="245"/>
      <c r="J26" s="244"/>
      <c r="K26" s="249"/>
      <c r="L26" s="249"/>
      <c r="M26" s="234" t="str">
        <f t="shared" si="3"/>
        <v/>
      </c>
      <c r="N26" s="246"/>
      <c r="O26" s="237" t="str">
        <f>IFERROR(VLOOKUP(M26,計算用!$A$8:$B$15,2,FALSE),"")</f>
        <v/>
      </c>
      <c r="P26" s="250"/>
      <c r="Q26" s="250"/>
      <c r="R26" s="250"/>
      <c r="S26" s="238" t="str">
        <f t="shared" si="4"/>
        <v/>
      </c>
      <c r="T26" s="247"/>
      <c r="U26" s="248"/>
      <c r="V26" s="235" t="str">
        <f>IF(B26="","",COUNTIF($B$6:$B105,B26))</f>
        <v/>
      </c>
      <c r="W26" s="235" t="str">
        <f>IF(C26="","",COUNTIF($C$6:$C105,C26))</f>
        <v/>
      </c>
      <c r="X26" s="235" t="str">
        <f>IF(D26="","",COUNTIF($D$6:$D105,D26))</f>
        <v/>
      </c>
    </row>
    <row r="27" spans="1:25">
      <c r="A27" s="233">
        <f t="shared" si="0"/>
        <v>22</v>
      </c>
      <c r="B27" s="242"/>
      <c r="C27" s="242"/>
      <c r="D27" s="243"/>
      <c r="E27" s="242" t="str">
        <f t="shared" si="1"/>
        <v/>
      </c>
      <c r="F27" s="242" t="str">
        <f t="shared" si="2"/>
        <v/>
      </c>
      <c r="G27" s="244"/>
      <c r="H27" s="245"/>
      <c r="I27" s="245"/>
      <c r="J27" s="244"/>
      <c r="K27" s="249"/>
      <c r="L27" s="249"/>
      <c r="M27" s="234" t="str">
        <f t="shared" si="3"/>
        <v/>
      </c>
      <c r="N27" s="246"/>
      <c r="O27" s="237" t="str">
        <f>IFERROR(VLOOKUP(M27,計算用!$A$8:$B$15,2,FALSE),"")</f>
        <v/>
      </c>
      <c r="P27" s="250"/>
      <c r="Q27" s="250"/>
      <c r="R27" s="250"/>
      <c r="S27" s="238" t="str">
        <f t="shared" si="4"/>
        <v/>
      </c>
      <c r="T27" s="247"/>
      <c r="U27" s="248"/>
      <c r="V27" s="235" t="str">
        <f>IF(B27="","",COUNTIF($B$6:$B106,B27))</f>
        <v/>
      </c>
      <c r="W27" s="235" t="str">
        <f>IF(C27="","",COUNTIF($C$6:$C106,C27))</f>
        <v/>
      </c>
      <c r="X27" s="235" t="str">
        <f>IF(D27="","",COUNTIF($D$6:$D106,D27))</f>
        <v/>
      </c>
    </row>
    <row r="28" spans="1:25">
      <c r="A28" s="233">
        <f t="shared" si="0"/>
        <v>23</v>
      </c>
      <c r="B28" s="242"/>
      <c r="C28" s="242"/>
      <c r="D28" s="243"/>
      <c r="E28" s="242" t="str">
        <f t="shared" si="1"/>
        <v/>
      </c>
      <c r="F28" s="242" t="str">
        <f t="shared" si="2"/>
        <v/>
      </c>
      <c r="G28" s="244"/>
      <c r="H28" s="245"/>
      <c r="I28" s="245"/>
      <c r="J28" s="244"/>
      <c r="K28" s="249"/>
      <c r="L28" s="249"/>
      <c r="M28" s="234" t="str">
        <f t="shared" si="3"/>
        <v/>
      </c>
      <c r="N28" s="246"/>
      <c r="O28" s="237" t="str">
        <f>IFERROR(VLOOKUP(M28,計算用!$A$8:$B$15,2,FALSE),"")</f>
        <v/>
      </c>
      <c r="P28" s="250"/>
      <c r="Q28" s="250"/>
      <c r="R28" s="250"/>
      <c r="S28" s="238" t="str">
        <f t="shared" si="4"/>
        <v/>
      </c>
      <c r="T28" s="247"/>
      <c r="U28" s="248"/>
      <c r="V28" s="235" t="str">
        <f>IF(B28="","",COUNTIF($B$6:$B107,B28))</f>
        <v/>
      </c>
      <c r="W28" s="235" t="str">
        <f>IF(C28="","",COUNTIF($C$6:$C107,C28))</f>
        <v/>
      </c>
      <c r="X28" s="235" t="str">
        <f>IF(D28="","",COUNTIF($D$6:$D107,D28))</f>
        <v/>
      </c>
    </row>
    <row r="29" spans="1:25">
      <c r="A29" s="233">
        <f t="shared" si="0"/>
        <v>24</v>
      </c>
      <c r="B29" s="242"/>
      <c r="C29" s="242"/>
      <c r="D29" s="243"/>
      <c r="E29" s="242" t="str">
        <f t="shared" si="1"/>
        <v/>
      </c>
      <c r="F29" s="242" t="str">
        <f t="shared" si="2"/>
        <v/>
      </c>
      <c r="G29" s="244"/>
      <c r="H29" s="245"/>
      <c r="I29" s="245"/>
      <c r="J29" s="244"/>
      <c r="K29" s="249"/>
      <c r="L29" s="249"/>
      <c r="M29" s="234" t="str">
        <f t="shared" si="3"/>
        <v/>
      </c>
      <c r="N29" s="246"/>
      <c r="O29" s="237" t="str">
        <f>IFERROR(VLOOKUP(M29,計算用!$A$8:$B$15,2,FALSE),"")</f>
        <v/>
      </c>
      <c r="P29" s="250"/>
      <c r="Q29" s="250"/>
      <c r="R29" s="250"/>
      <c r="S29" s="238" t="str">
        <f t="shared" si="4"/>
        <v/>
      </c>
      <c r="T29" s="247"/>
      <c r="U29" s="248"/>
      <c r="V29" s="235" t="str">
        <f>IF(B29="","",COUNTIF($B$6:$B108,B29))</f>
        <v/>
      </c>
      <c r="W29" s="235" t="str">
        <f>IF(C29="","",COUNTIF($C$6:$C108,C29))</f>
        <v/>
      </c>
      <c r="X29" s="235" t="str">
        <f>IF(D29="","",COUNTIF($D$6:$D108,D29))</f>
        <v/>
      </c>
    </row>
    <row r="30" spans="1:25">
      <c r="A30" s="233">
        <f t="shared" si="0"/>
        <v>25</v>
      </c>
      <c r="B30" s="242"/>
      <c r="C30" s="242"/>
      <c r="D30" s="243"/>
      <c r="E30" s="242" t="str">
        <f t="shared" si="1"/>
        <v/>
      </c>
      <c r="F30" s="242" t="str">
        <f t="shared" si="2"/>
        <v/>
      </c>
      <c r="G30" s="244"/>
      <c r="H30" s="245"/>
      <c r="I30" s="245"/>
      <c r="J30" s="244"/>
      <c r="K30" s="249"/>
      <c r="L30" s="249"/>
      <c r="M30" s="234" t="str">
        <f t="shared" si="3"/>
        <v/>
      </c>
      <c r="N30" s="246"/>
      <c r="O30" s="237" t="str">
        <f>IFERROR(VLOOKUP(M30,計算用!$A$8:$B$15,2,FALSE),"")</f>
        <v/>
      </c>
      <c r="P30" s="250"/>
      <c r="Q30" s="250"/>
      <c r="R30" s="250"/>
      <c r="S30" s="238" t="str">
        <f t="shared" si="4"/>
        <v/>
      </c>
      <c r="T30" s="247"/>
      <c r="U30" s="248"/>
      <c r="V30" s="235" t="str">
        <f>IF(B30="","",COUNTIF($B$6:$B109,B30))</f>
        <v/>
      </c>
      <c r="W30" s="235" t="str">
        <f>IF(C30="","",COUNTIF($C$6:$C109,C30))</f>
        <v/>
      </c>
      <c r="X30" s="235" t="str">
        <f>IF(D30="","",COUNTIF($D$6:$D109,D30))</f>
        <v/>
      </c>
    </row>
    <row r="31" spans="1:25">
      <c r="A31" s="233">
        <f t="shared" si="0"/>
        <v>26</v>
      </c>
      <c r="B31" s="242"/>
      <c r="C31" s="242"/>
      <c r="D31" s="243"/>
      <c r="E31" s="242" t="str">
        <f t="shared" si="1"/>
        <v/>
      </c>
      <c r="F31" s="242" t="str">
        <f t="shared" si="2"/>
        <v/>
      </c>
      <c r="G31" s="244"/>
      <c r="H31" s="245"/>
      <c r="I31" s="245"/>
      <c r="J31" s="244"/>
      <c r="K31" s="249"/>
      <c r="L31" s="249"/>
      <c r="M31" s="234" t="str">
        <f t="shared" si="3"/>
        <v/>
      </c>
      <c r="N31" s="246"/>
      <c r="O31" s="237" t="str">
        <f>IFERROR(VLOOKUP(M31,計算用!$A$8:$B$15,2,FALSE),"")</f>
        <v/>
      </c>
      <c r="P31" s="250"/>
      <c r="Q31" s="250"/>
      <c r="R31" s="250"/>
      <c r="S31" s="238" t="str">
        <f t="shared" si="4"/>
        <v/>
      </c>
      <c r="T31" s="247"/>
      <c r="U31" s="248"/>
      <c r="V31" s="235" t="str">
        <f>IF(B31="","",COUNTIF($B$6:$B110,B31))</f>
        <v/>
      </c>
      <c r="W31" s="235" t="str">
        <f>IF(C31="","",COUNTIF($C$6:$C110,C31))</f>
        <v/>
      </c>
      <c r="X31" s="235" t="str">
        <f>IF(D31="","",COUNTIF($D$6:$D110,D31))</f>
        <v/>
      </c>
    </row>
    <row r="32" spans="1:25">
      <c r="A32" s="233">
        <f t="shared" si="0"/>
        <v>27</v>
      </c>
      <c r="B32" s="242"/>
      <c r="C32" s="242"/>
      <c r="D32" s="243"/>
      <c r="E32" s="242" t="str">
        <f t="shared" si="1"/>
        <v/>
      </c>
      <c r="F32" s="242" t="str">
        <f t="shared" si="2"/>
        <v/>
      </c>
      <c r="G32" s="244"/>
      <c r="H32" s="245"/>
      <c r="I32" s="245"/>
      <c r="J32" s="244"/>
      <c r="K32" s="249"/>
      <c r="L32" s="249"/>
      <c r="M32" s="234" t="str">
        <f t="shared" si="3"/>
        <v/>
      </c>
      <c r="N32" s="246"/>
      <c r="O32" s="237" t="str">
        <f>IFERROR(VLOOKUP(M32,計算用!$A$8:$B$15,2,FALSE),"")</f>
        <v/>
      </c>
      <c r="P32" s="250"/>
      <c r="Q32" s="250"/>
      <c r="R32" s="250"/>
      <c r="S32" s="238" t="str">
        <f t="shared" si="4"/>
        <v/>
      </c>
      <c r="T32" s="247"/>
      <c r="U32" s="248"/>
      <c r="V32" s="235" t="str">
        <f>IF(B32="","",COUNTIF($B$6:$B111,B32))</f>
        <v/>
      </c>
      <c r="W32" s="235" t="str">
        <f>IF(C32="","",COUNTIF($C$6:$C111,C32))</f>
        <v/>
      </c>
      <c r="X32" s="235" t="str">
        <f>IF(D32="","",COUNTIF($D$6:$D111,D32))</f>
        <v/>
      </c>
      <c r="Y32" s="220"/>
    </row>
    <row r="33" spans="1:24">
      <c r="A33" s="233">
        <f t="shared" si="0"/>
        <v>28</v>
      </c>
      <c r="B33" s="242"/>
      <c r="C33" s="242"/>
      <c r="D33" s="243"/>
      <c r="E33" s="242" t="str">
        <f t="shared" si="1"/>
        <v/>
      </c>
      <c r="F33" s="242" t="str">
        <f t="shared" si="2"/>
        <v/>
      </c>
      <c r="G33" s="244"/>
      <c r="H33" s="245"/>
      <c r="I33" s="245"/>
      <c r="J33" s="244"/>
      <c r="K33" s="249"/>
      <c r="L33" s="249"/>
      <c r="M33" s="234" t="str">
        <f t="shared" si="3"/>
        <v/>
      </c>
      <c r="N33" s="246"/>
      <c r="O33" s="237" t="str">
        <f>IFERROR(VLOOKUP(M33,計算用!$A$8:$B$15,2,FALSE),"")</f>
        <v/>
      </c>
      <c r="P33" s="250"/>
      <c r="Q33" s="250"/>
      <c r="R33" s="250"/>
      <c r="S33" s="238" t="str">
        <f t="shared" si="4"/>
        <v/>
      </c>
      <c r="T33" s="247"/>
      <c r="U33" s="248"/>
      <c r="V33" s="235" t="str">
        <f>IF(B33="","",COUNTIF($B$6:$B112,B33))</f>
        <v/>
      </c>
      <c r="W33" s="235" t="str">
        <f>IF(C33="","",COUNTIF($C$6:$C112,C33))</f>
        <v/>
      </c>
      <c r="X33" s="235" t="str">
        <f>IF(D33="","",COUNTIF($D$6:$D112,D33))</f>
        <v/>
      </c>
    </row>
    <row r="34" spans="1:24">
      <c r="A34" s="233">
        <f t="shared" si="0"/>
        <v>29</v>
      </c>
      <c r="B34" s="242"/>
      <c r="C34" s="242"/>
      <c r="D34" s="243"/>
      <c r="E34" s="242" t="str">
        <f t="shared" si="1"/>
        <v/>
      </c>
      <c r="F34" s="242" t="str">
        <f t="shared" si="2"/>
        <v/>
      </c>
      <c r="G34" s="244"/>
      <c r="H34" s="245"/>
      <c r="I34" s="245"/>
      <c r="J34" s="244"/>
      <c r="K34" s="249"/>
      <c r="L34" s="249"/>
      <c r="M34" s="234" t="str">
        <f t="shared" si="3"/>
        <v/>
      </c>
      <c r="N34" s="246"/>
      <c r="O34" s="237" t="str">
        <f>IFERROR(VLOOKUP(M34,計算用!$A$8:$B$15,2,FALSE),"")</f>
        <v/>
      </c>
      <c r="P34" s="250"/>
      <c r="Q34" s="250"/>
      <c r="R34" s="250"/>
      <c r="S34" s="238" t="str">
        <f t="shared" si="4"/>
        <v/>
      </c>
      <c r="T34" s="247"/>
      <c r="U34" s="248"/>
      <c r="V34" s="235" t="str">
        <f>IF(B34="","",COUNTIF($B$6:$B113,B34))</f>
        <v/>
      </c>
      <c r="W34" s="235" t="str">
        <f>IF(C34="","",COUNTIF($C$6:$C113,C34))</f>
        <v/>
      </c>
      <c r="X34" s="235" t="str">
        <f>IF(D34="","",COUNTIF($D$6:$D113,D34))</f>
        <v/>
      </c>
    </row>
    <row r="35" spans="1:24">
      <c r="A35" s="233">
        <f t="shared" si="0"/>
        <v>30</v>
      </c>
      <c r="B35" s="242"/>
      <c r="C35" s="242"/>
      <c r="D35" s="243"/>
      <c r="E35" s="242" t="str">
        <f t="shared" si="1"/>
        <v/>
      </c>
      <c r="F35" s="242" t="str">
        <f t="shared" si="2"/>
        <v/>
      </c>
      <c r="G35" s="244"/>
      <c r="H35" s="245"/>
      <c r="I35" s="245"/>
      <c r="J35" s="244"/>
      <c r="K35" s="249"/>
      <c r="L35" s="249"/>
      <c r="M35" s="234" t="str">
        <f t="shared" si="3"/>
        <v/>
      </c>
      <c r="N35" s="246"/>
      <c r="O35" s="237" t="str">
        <f>IFERROR(VLOOKUP(M35,計算用!$A$8:$B$15,2,FALSE),"")</f>
        <v/>
      </c>
      <c r="P35" s="250"/>
      <c r="Q35" s="250"/>
      <c r="R35" s="250"/>
      <c r="S35" s="238" t="str">
        <f t="shared" si="4"/>
        <v/>
      </c>
      <c r="T35" s="247"/>
      <c r="U35" s="248"/>
      <c r="V35" s="235" t="str">
        <f>IF(B35="","",COUNTIF($B$6:$B114,B35))</f>
        <v/>
      </c>
      <c r="W35" s="235" t="str">
        <f>IF(C35="","",COUNTIF($C$6:$C114,C35))</f>
        <v/>
      </c>
      <c r="X35" s="235" t="str">
        <f>IF(D35="","",COUNTIF($D$6:$D114,D35))</f>
        <v/>
      </c>
    </row>
    <row r="36" spans="1:24">
      <c r="A36" s="233">
        <f t="shared" si="0"/>
        <v>31</v>
      </c>
      <c r="B36" s="242"/>
      <c r="C36" s="242"/>
      <c r="D36" s="243"/>
      <c r="E36" s="242" t="str">
        <f t="shared" si="1"/>
        <v/>
      </c>
      <c r="F36" s="242" t="str">
        <f t="shared" si="2"/>
        <v/>
      </c>
      <c r="G36" s="244"/>
      <c r="H36" s="245"/>
      <c r="I36" s="245"/>
      <c r="J36" s="244"/>
      <c r="K36" s="249"/>
      <c r="L36" s="249"/>
      <c r="M36" s="234" t="str">
        <f t="shared" si="3"/>
        <v/>
      </c>
      <c r="N36" s="246"/>
      <c r="O36" s="237" t="str">
        <f>IFERROR(VLOOKUP(M36,計算用!$A$8:$B$15,2,FALSE),"")</f>
        <v/>
      </c>
      <c r="P36" s="250"/>
      <c r="Q36" s="250"/>
      <c r="R36" s="250"/>
      <c r="S36" s="238" t="str">
        <f t="shared" si="4"/>
        <v/>
      </c>
      <c r="T36" s="247"/>
      <c r="U36" s="248"/>
      <c r="V36" s="235" t="str">
        <f>IF(B36="","",COUNTIF($B$6:$B115,B36))</f>
        <v/>
      </c>
      <c r="W36" s="235" t="str">
        <f>IF(C36="","",COUNTIF($C$6:$C115,C36))</f>
        <v/>
      </c>
      <c r="X36" s="235" t="str">
        <f>IF(D36="","",COUNTIF($D$6:$D115,D36))</f>
        <v/>
      </c>
    </row>
    <row r="37" spans="1:24">
      <c r="A37" s="233">
        <f t="shared" si="0"/>
        <v>32</v>
      </c>
      <c r="B37" s="242"/>
      <c r="C37" s="242"/>
      <c r="D37" s="243"/>
      <c r="E37" s="242" t="str">
        <f t="shared" si="1"/>
        <v/>
      </c>
      <c r="F37" s="242" t="str">
        <f t="shared" si="2"/>
        <v/>
      </c>
      <c r="G37" s="244"/>
      <c r="H37" s="245"/>
      <c r="I37" s="245"/>
      <c r="J37" s="244"/>
      <c r="K37" s="249"/>
      <c r="L37" s="249"/>
      <c r="M37" s="234" t="str">
        <f t="shared" si="3"/>
        <v/>
      </c>
      <c r="N37" s="246"/>
      <c r="O37" s="237" t="str">
        <f>IFERROR(VLOOKUP(M37,計算用!$A$8:$B$15,2,FALSE),"")</f>
        <v/>
      </c>
      <c r="P37" s="250"/>
      <c r="Q37" s="250"/>
      <c r="R37" s="250"/>
      <c r="S37" s="238" t="str">
        <f t="shared" si="4"/>
        <v/>
      </c>
      <c r="T37" s="247"/>
      <c r="U37" s="248"/>
      <c r="V37" s="235" t="str">
        <f>IF(B37="","",COUNTIF($B$6:$B116,B37))</f>
        <v/>
      </c>
      <c r="W37" s="235" t="str">
        <f>IF(C37="","",COUNTIF($C$6:$C116,C37))</f>
        <v/>
      </c>
      <c r="X37" s="235" t="str">
        <f>IF(D37="","",COUNTIF($D$6:$D116,D37))</f>
        <v/>
      </c>
    </row>
    <row r="38" spans="1:24">
      <c r="A38" s="233">
        <f t="shared" si="0"/>
        <v>33</v>
      </c>
      <c r="B38" s="242"/>
      <c r="C38" s="242"/>
      <c r="D38" s="243"/>
      <c r="E38" s="242" t="str">
        <f t="shared" si="1"/>
        <v/>
      </c>
      <c r="F38" s="242" t="str">
        <f t="shared" si="2"/>
        <v/>
      </c>
      <c r="G38" s="244"/>
      <c r="H38" s="245"/>
      <c r="I38" s="245"/>
      <c r="J38" s="244"/>
      <c r="K38" s="249"/>
      <c r="L38" s="249"/>
      <c r="M38" s="234" t="str">
        <f t="shared" si="3"/>
        <v/>
      </c>
      <c r="N38" s="246"/>
      <c r="O38" s="237" t="str">
        <f>IFERROR(VLOOKUP(M38,計算用!$A$8:$B$15,2,FALSE),"")</f>
        <v/>
      </c>
      <c r="P38" s="250"/>
      <c r="Q38" s="250"/>
      <c r="R38" s="250"/>
      <c r="S38" s="238" t="str">
        <f t="shared" si="4"/>
        <v/>
      </c>
      <c r="T38" s="247"/>
      <c r="U38" s="248"/>
      <c r="V38" s="235" t="str">
        <f>IF(B38="","",COUNTIF($B$6:$B117,B38))</f>
        <v/>
      </c>
      <c r="W38" s="235" t="str">
        <f>IF(C38="","",COUNTIF($C$6:$C117,C38))</f>
        <v/>
      </c>
      <c r="X38" s="235" t="str">
        <f>IF(D38="","",COUNTIF($D$6:$D117,D38))</f>
        <v/>
      </c>
    </row>
    <row r="39" spans="1:24">
      <c r="A39" s="233">
        <f t="shared" si="0"/>
        <v>34</v>
      </c>
      <c r="B39" s="242"/>
      <c r="C39" s="242"/>
      <c r="D39" s="243"/>
      <c r="E39" s="242" t="str">
        <f t="shared" si="1"/>
        <v/>
      </c>
      <c r="F39" s="242" t="str">
        <f t="shared" si="2"/>
        <v/>
      </c>
      <c r="G39" s="244"/>
      <c r="H39" s="245"/>
      <c r="I39" s="245"/>
      <c r="J39" s="244"/>
      <c r="K39" s="249"/>
      <c r="L39" s="249"/>
      <c r="M39" s="234" t="str">
        <f t="shared" si="3"/>
        <v/>
      </c>
      <c r="N39" s="246"/>
      <c r="O39" s="237" t="str">
        <f>IFERROR(VLOOKUP(M39,計算用!$A$8:$B$15,2,FALSE),"")</f>
        <v/>
      </c>
      <c r="P39" s="250"/>
      <c r="Q39" s="250"/>
      <c r="R39" s="250"/>
      <c r="S39" s="238" t="str">
        <f t="shared" si="4"/>
        <v/>
      </c>
      <c r="T39" s="247"/>
      <c r="U39" s="248"/>
      <c r="V39" s="235" t="str">
        <f>IF(B39="","",COUNTIF($B$6:$B118,B39))</f>
        <v/>
      </c>
      <c r="W39" s="235" t="str">
        <f>IF(C39="","",COUNTIF($C$6:$C118,C39))</f>
        <v/>
      </c>
      <c r="X39" s="235" t="str">
        <f>IF(D39="","",COUNTIF($D$6:$D118,D39))</f>
        <v/>
      </c>
    </row>
    <row r="40" spans="1:24">
      <c r="A40" s="233">
        <f t="shared" si="0"/>
        <v>35</v>
      </c>
      <c r="B40" s="242"/>
      <c r="C40" s="242"/>
      <c r="D40" s="243"/>
      <c r="E40" s="242" t="str">
        <f t="shared" si="1"/>
        <v/>
      </c>
      <c r="F40" s="242" t="str">
        <f t="shared" si="2"/>
        <v/>
      </c>
      <c r="G40" s="244"/>
      <c r="H40" s="245"/>
      <c r="I40" s="245"/>
      <c r="J40" s="244"/>
      <c r="K40" s="249"/>
      <c r="L40" s="249"/>
      <c r="M40" s="234" t="str">
        <f t="shared" si="3"/>
        <v/>
      </c>
      <c r="N40" s="246"/>
      <c r="O40" s="237" t="str">
        <f>IFERROR(VLOOKUP(M40,計算用!$A$8:$B$15,2,FALSE),"")</f>
        <v/>
      </c>
      <c r="P40" s="250"/>
      <c r="Q40" s="250"/>
      <c r="R40" s="250"/>
      <c r="S40" s="238" t="str">
        <f t="shared" si="4"/>
        <v/>
      </c>
      <c r="T40" s="247"/>
      <c r="U40" s="248"/>
      <c r="V40" s="235" t="str">
        <f>IF(B40="","",COUNTIF($B$6:$B119,B40))</f>
        <v/>
      </c>
      <c r="W40" s="235" t="str">
        <f>IF(C40="","",COUNTIF($C$6:$C119,C40))</f>
        <v/>
      </c>
      <c r="X40" s="235" t="str">
        <f>IF(D40="","",COUNTIF($D$6:$D119,D40))</f>
        <v/>
      </c>
    </row>
    <row r="41" spans="1:24">
      <c r="A41" s="233">
        <f t="shared" si="0"/>
        <v>36</v>
      </c>
      <c r="B41" s="242"/>
      <c r="C41" s="242"/>
      <c r="D41" s="243"/>
      <c r="E41" s="242" t="str">
        <f t="shared" si="1"/>
        <v/>
      </c>
      <c r="F41" s="242" t="str">
        <f t="shared" si="2"/>
        <v/>
      </c>
      <c r="G41" s="244"/>
      <c r="H41" s="245"/>
      <c r="I41" s="245"/>
      <c r="J41" s="244"/>
      <c r="K41" s="249"/>
      <c r="L41" s="249"/>
      <c r="M41" s="234" t="str">
        <f t="shared" si="3"/>
        <v/>
      </c>
      <c r="N41" s="246"/>
      <c r="O41" s="237" t="str">
        <f>IFERROR(VLOOKUP(M41,計算用!$A$8:$B$15,2,FALSE),"")</f>
        <v/>
      </c>
      <c r="P41" s="250"/>
      <c r="Q41" s="250"/>
      <c r="R41" s="250"/>
      <c r="S41" s="238" t="str">
        <f t="shared" si="4"/>
        <v/>
      </c>
      <c r="T41" s="247"/>
      <c r="U41" s="248"/>
      <c r="V41" s="235" t="str">
        <f>IF(B41="","",COUNTIF($B$6:$B120,B41))</f>
        <v/>
      </c>
      <c r="W41" s="235" t="str">
        <f>IF(C41="","",COUNTIF($C$6:$C120,C41))</f>
        <v/>
      </c>
      <c r="X41" s="235" t="str">
        <f>IF(D41="","",COUNTIF($D$6:$D120,D41))</f>
        <v/>
      </c>
    </row>
    <row r="42" spans="1:24">
      <c r="A42" s="233">
        <f t="shared" si="0"/>
        <v>37</v>
      </c>
      <c r="B42" s="242"/>
      <c r="C42" s="242"/>
      <c r="D42" s="243"/>
      <c r="E42" s="242" t="str">
        <f t="shared" si="1"/>
        <v/>
      </c>
      <c r="F42" s="242" t="str">
        <f t="shared" si="2"/>
        <v/>
      </c>
      <c r="G42" s="244"/>
      <c r="H42" s="245"/>
      <c r="I42" s="245"/>
      <c r="J42" s="244"/>
      <c r="K42" s="249"/>
      <c r="L42" s="249"/>
      <c r="M42" s="234" t="str">
        <f t="shared" si="3"/>
        <v/>
      </c>
      <c r="N42" s="246"/>
      <c r="O42" s="237" t="str">
        <f>IFERROR(VLOOKUP(M42,計算用!$A$8:$B$15,2,FALSE),"")</f>
        <v/>
      </c>
      <c r="P42" s="250"/>
      <c r="Q42" s="250"/>
      <c r="R42" s="250"/>
      <c r="S42" s="238" t="str">
        <f t="shared" si="4"/>
        <v/>
      </c>
      <c r="T42" s="247"/>
      <c r="U42" s="248"/>
      <c r="V42" s="235" t="str">
        <f>IF(B42="","",COUNTIF($B$6:$B121,B42))</f>
        <v/>
      </c>
      <c r="W42" s="235" t="str">
        <f>IF(C42="","",COUNTIF($C$6:$C121,C42))</f>
        <v/>
      </c>
      <c r="X42" s="235" t="str">
        <f>IF(D42="","",COUNTIF($D$6:$D121,D42))</f>
        <v/>
      </c>
    </row>
    <row r="43" spans="1:24">
      <c r="A43" s="233">
        <f t="shared" si="0"/>
        <v>38</v>
      </c>
      <c r="B43" s="242"/>
      <c r="C43" s="242"/>
      <c r="D43" s="243"/>
      <c r="E43" s="242" t="str">
        <f t="shared" si="1"/>
        <v/>
      </c>
      <c r="F43" s="242" t="str">
        <f t="shared" si="2"/>
        <v/>
      </c>
      <c r="G43" s="244"/>
      <c r="H43" s="245"/>
      <c r="I43" s="245"/>
      <c r="J43" s="244"/>
      <c r="K43" s="249"/>
      <c r="L43" s="249"/>
      <c r="M43" s="234" t="str">
        <f t="shared" si="3"/>
        <v/>
      </c>
      <c r="N43" s="246"/>
      <c r="O43" s="237" t="str">
        <f>IFERROR(VLOOKUP(M43,計算用!$A$8:$B$15,2,FALSE),"")</f>
        <v/>
      </c>
      <c r="P43" s="250"/>
      <c r="Q43" s="250"/>
      <c r="R43" s="250"/>
      <c r="S43" s="238" t="str">
        <f t="shared" si="4"/>
        <v/>
      </c>
      <c r="T43" s="247"/>
      <c r="U43" s="248"/>
      <c r="V43" s="235" t="str">
        <f>IF(B43="","",COUNTIF($B$6:$B122,B43))</f>
        <v/>
      </c>
      <c r="W43" s="235" t="str">
        <f>IF(C43="","",COUNTIF($C$6:$C122,C43))</f>
        <v/>
      </c>
      <c r="X43" s="235" t="str">
        <f>IF(D43="","",COUNTIF($D$6:$D122,D43))</f>
        <v/>
      </c>
    </row>
    <row r="44" spans="1:24">
      <c r="A44" s="233">
        <f t="shared" si="0"/>
        <v>39</v>
      </c>
      <c r="B44" s="242"/>
      <c r="C44" s="242"/>
      <c r="D44" s="243"/>
      <c r="E44" s="242" t="str">
        <f t="shared" si="1"/>
        <v/>
      </c>
      <c r="F44" s="242" t="str">
        <f t="shared" si="2"/>
        <v/>
      </c>
      <c r="G44" s="244"/>
      <c r="H44" s="245"/>
      <c r="I44" s="245"/>
      <c r="J44" s="244"/>
      <c r="K44" s="249"/>
      <c r="L44" s="249"/>
      <c r="M44" s="234" t="str">
        <f t="shared" si="3"/>
        <v/>
      </c>
      <c r="N44" s="246"/>
      <c r="O44" s="237" t="str">
        <f>IFERROR(VLOOKUP(M44,計算用!$A$8:$B$15,2,FALSE),"")</f>
        <v/>
      </c>
      <c r="P44" s="250"/>
      <c r="Q44" s="250"/>
      <c r="R44" s="250"/>
      <c r="S44" s="238" t="str">
        <f t="shared" si="4"/>
        <v/>
      </c>
      <c r="T44" s="247"/>
      <c r="U44" s="248"/>
      <c r="V44" s="235" t="str">
        <f>IF(B44="","",COUNTIF($B$6:$B123,B44))</f>
        <v/>
      </c>
      <c r="W44" s="235" t="str">
        <f>IF(C44="","",COUNTIF($C$6:$C123,C44))</f>
        <v/>
      </c>
      <c r="X44" s="235" t="str">
        <f>IF(D44="","",COUNTIF($D$6:$D123,D44))</f>
        <v/>
      </c>
    </row>
    <row r="45" spans="1:24">
      <c r="A45" s="233">
        <f t="shared" si="0"/>
        <v>40</v>
      </c>
      <c r="B45" s="242"/>
      <c r="C45" s="242"/>
      <c r="D45" s="243"/>
      <c r="E45" s="242" t="str">
        <f t="shared" si="1"/>
        <v/>
      </c>
      <c r="F45" s="242" t="str">
        <f t="shared" si="2"/>
        <v/>
      </c>
      <c r="G45" s="244"/>
      <c r="H45" s="245"/>
      <c r="I45" s="245"/>
      <c r="J45" s="244"/>
      <c r="K45" s="249"/>
      <c r="L45" s="249"/>
      <c r="M45" s="234" t="str">
        <f t="shared" si="3"/>
        <v/>
      </c>
      <c r="N45" s="246"/>
      <c r="O45" s="237" t="str">
        <f>IFERROR(VLOOKUP(M45,計算用!$A$8:$B$15,2,FALSE),"")</f>
        <v/>
      </c>
      <c r="P45" s="250"/>
      <c r="Q45" s="250"/>
      <c r="R45" s="250"/>
      <c r="S45" s="238" t="str">
        <f t="shared" si="4"/>
        <v/>
      </c>
      <c r="T45" s="247"/>
      <c r="U45" s="248"/>
      <c r="V45" s="235" t="str">
        <f>IF(B45="","",COUNTIF($B$6:$B124,B45))</f>
        <v/>
      </c>
      <c r="W45" s="235" t="str">
        <f>IF(C45="","",COUNTIF($C$6:$C124,C45))</f>
        <v/>
      </c>
      <c r="X45" s="235" t="str">
        <f>IF(D45="","",COUNTIF($D$6:$D124,D45))</f>
        <v/>
      </c>
    </row>
    <row r="46" spans="1:24">
      <c r="A46" s="233">
        <f t="shared" si="0"/>
        <v>41</v>
      </c>
      <c r="B46" s="242"/>
      <c r="C46" s="242"/>
      <c r="D46" s="243"/>
      <c r="E46" s="242" t="str">
        <f t="shared" si="1"/>
        <v/>
      </c>
      <c r="F46" s="242" t="str">
        <f t="shared" si="2"/>
        <v/>
      </c>
      <c r="G46" s="244"/>
      <c r="H46" s="245"/>
      <c r="I46" s="245"/>
      <c r="J46" s="244"/>
      <c r="K46" s="249"/>
      <c r="L46" s="249"/>
      <c r="M46" s="234" t="str">
        <f t="shared" si="3"/>
        <v/>
      </c>
      <c r="N46" s="246"/>
      <c r="O46" s="237" t="str">
        <f>IFERROR(VLOOKUP(M46,計算用!$A$8:$B$15,2,FALSE),"")</f>
        <v/>
      </c>
      <c r="P46" s="250"/>
      <c r="Q46" s="250"/>
      <c r="R46" s="250"/>
      <c r="S46" s="238" t="str">
        <f t="shared" si="4"/>
        <v/>
      </c>
      <c r="T46" s="247"/>
      <c r="U46" s="248"/>
      <c r="V46" s="235" t="str">
        <f>IF(B46="","",COUNTIF($B$6:$B125,B46))</f>
        <v/>
      </c>
      <c r="W46" s="235" t="str">
        <f>IF(C46="","",COUNTIF($C$6:$C125,C46))</f>
        <v/>
      </c>
      <c r="X46" s="235" t="str">
        <f>IF(D46="","",COUNTIF($D$6:$D125,D46))</f>
        <v/>
      </c>
    </row>
    <row r="47" spans="1:24">
      <c r="A47" s="233">
        <f t="shared" si="0"/>
        <v>42</v>
      </c>
      <c r="B47" s="242"/>
      <c r="C47" s="242"/>
      <c r="D47" s="243"/>
      <c r="E47" s="242" t="str">
        <f t="shared" si="1"/>
        <v/>
      </c>
      <c r="F47" s="242" t="str">
        <f t="shared" si="2"/>
        <v/>
      </c>
      <c r="G47" s="244"/>
      <c r="H47" s="245"/>
      <c r="I47" s="245"/>
      <c r="J47" s="244"/>
      <c r="K47" s="249"/>
      <c r="L47" s="249"/>
      <c r="M47" s="234" t="str">
        <f t="shared" si="3"/>
        <v/>
      </c>
      <c r="N47" s="246"/>
      <c r="O47" s="237" t="str">
        <f>IFERROR(VLOOKUP(M47,計算用!$A$8:$B$15,2,FALSE),"")</f>
        <v/>
      </c>
      <c r="P47" s="250"/>
      <c r="Q47" s="250"/>
      <c r="R47" s="250"/>
      <c r="S47" s="238" t="str">
        <f t="shared" si="4"/>
        <v/>
      </c>
      <c r="T47" s="247"/>
      <c r="U47" s="248"/>
      <c r="V47" s="235" t="str">
        <f>IF(B47="","",COUNTIF($B$6:$B126,B47))</f>
        <v/>
      </c>
      <c r="W47" s="235" t="str">
        <f>IF(C47="","",COUNTIF($C$6:$C126,C47))</f>
        <v/>
      </c>
      <c r="X47" s="235" t="str">
        <f>IF(D47="","",COUNTIF($D$6:$D126,D47))</f>
        <v/>
      </c>
    </row>
    <row r="48" spans="1:24">
      <c r="A48" s="233">
        <f t="shared" si="0"/>
        <v>43</v>
      </c>
      <c r="B48" s="242"/>
      <c r="C48" s="242"/>
      <c r="D48" s="243"/>
      <c r="E48" s="242" t="str">
        <f t="shared" si="1"/>
        <v/>
      </c>
      <c r="F48" s="242" t="str">
        <f t="shared" si="2"/>
        <v/>
      </c>
      <c r="G48" s="244"/>
      <c r="H48" s="245"/>
      <c r="I48" s="245"/>
      <c r="J48" s="244"/>
      <c r="K48" s="249"/>
      <c r="L48" s="249"/>
      <c r="M48" s="234" t="str">
        <f t="shared" si="3"/>
        <v/>
      </c>
      <c r="N48" s="246"/>
      <c r="O48" s="237" t="str">
        <f>IFERROR(VLOOKUP(M48,計算用!$A$8:$B$15,2,FALSE),"")</f>
        <v/>
      </c>
      <c r="P48" s="250"/>
      <c r="Q48" s="250"/>
      <c r="R48" s="250"/>
      <c r="S48" s="238" t="str">
        <f t="shared" si="4"/>
        <v/>
      </c>
      <c r="T48" s="247"/>
      <c r="U48" s="248"/>
      <c r="V48" s="235" t="str">
        <f>IF(B48="","",COUNTIF($B$6:$B127,B48))</f>
        <v/>
      </c>
      <c r="W48" s="235" t="str">
        <f>IF(C48="","",COUNTIF($C$6:$C127,C48))</f>
        <v/>
      </c>
      <c r="X48" s="235" t="str">
        <f>IF(D48="","",COUNTIF($D$6:$D127,D48))</f>
        <v/>
      </c>
    </row>
    <row r="49" spans="1:24">
      <c r="A49" s="233">
        <f t="shared" si="0"/>
        <v>44</v>
      </c>
      <c r="B49" s="242"/>
      <c r="C49" s="242"/>
      <c r="D49" s="243"/>
      <c r="E49" s="242" t="str">
        <f t="shared" si="1"/>
        <v/>
      </c>
      <c r="F49" s="242" t="str">
        <f t="shared" si="2"/>
        <v/>
      </c>
      <c r="G49" s="244"/>
      <c r="H49" s="245"/>
      <c r="I49" s="245"/>
      <c r="J49" s="244"/>
      <c r="K49" s="249"/>
      <c r="L49" s="249"/>
      <c r="M49" s="234" t="str">
        <f t="shared" si="3"/>
        <v/>
      </c>
      <c r="N49" s="246"/>
      <c r="O49" s="237" t="str">
        <f>IFERROR(VLOOKUP(M49,計算用!$A$8:$B$15,2,FALSE),"")</f>
        <v/>
      </c>
      <c r="P49" s="250"/>
      <c r="Q49" s="250"/>
      <c r="R49" s="250"/>
      <c r="S49" s="238" t="str">
        <f t="shared" si="4"/>
        <v/>
      </c>
      <c r="T49" s="247"/>
      <c r="U49" s="248"/>
      <c r="V49" s="235" t="str">
        <f>IF(B49="","",COUNTIF($B$6:$B128,B49))</f>
        <v/>
      </c>
      <c r="W49" s="235" t="str">
        <f>IF(C49="","",COUNTIF($C$6:$C128,C49))</f>
        <v/>
      </c>
      <c r="X49" s="235" t="str">
        <f>IF(D49="","",COUNTIF($D$6:$D128,D49))</f>
        <v/>
      </c>
    </row>
    <row r="50" spans="1:24">
      <c r="A50" s="233">
        <f t="shared" si="0"/>
        <v>45</v>
      </c>
      <c r="B50" s="242"/>
      <c r="C50" s="242"/>
      <c r="D50" s="243"/>
      <c r="E50" s="242" t="str">
        <f t="shared" si="1"/>
        <v/>
      </c>
      <c r="F50" s="242" t="str">
        <f t="shared" si="2"/>
        <v/>
      </c>
      <c r="G50" s="244"/>
      <c r="H50" s="245"/>
      <c r="I50" s="245"/>
      <c r="J50" s="244"/>
      <c r="K50" s="249"/>
      <c r="L50" s="249"/>
      <c r="M50" s="234" t="str">
        <f t="shared" si="3"/>
        <v/>
      </c>
      <c r="N50" s="246"/>
      <c r="O50" s="237" t="str">
        <f>IFERROR(VLOOKUP(M50,計算用!$A$8:$B$15,2,FALSE),"")</f>
        <v/>
      </c>
      <c r="P50" s="250"/>
      <c r="Q50" s="250"/>
      <c r="R50" s="250"/>
      <c r="S50" s="238" t="str">
        <f t="shared" si="4"/>
        <v/>
      </c>
      <c r="T50" s="247"/>
      <c r="U50" s="248"/>
      <c r="V50" s="235" t="str">
        <f>IF(B50="","",COUNTIF($B$6:$B129,B50))</f>
        <v/>
      </c>
      <c r="W50" s="235" t="str">
        <f>IF(C50="","",COUNTIF($C$6:$C129,C50))</f>
        <v/>
      </c>
      <c r="X50" s="235" t="str">
        <f>IF(D50="","",COUNTIF($D$6:$D129,D50))</f>
        <v/>
      </c>
    </row>
    <row r="51" spans="1:24">
      <c r="A51" s="233">
        <f t="shared" si="0"/>
        <v>46</v>
      </c>
      <c r="B51" s="242"/>
      <c r="C51" s="242"/>
      <c r="D51" s="243"/>
      <c r="E51" s="242" t="str">
        <f t="shared" si="1"/>
        <v/>
      </c>
      <c r="F51" s="242" t="str">
        <f t="shared" si="2"/>
        <v/>
      </c>
      <c r="G51" s="244"/>
      <c r="H51" s="245"/>
      <c r="I51" s="245"/>
      <c r="J51" s="244"/>
      <c r="K51" s="249"/>
      <c r="L51" s="249"/>
      <c r="M51" s="234" t="str">
        <f t="shared" si="3"/>
        <v/>
      </c>
      <c r="N51" s="246"/>
      <c r="O51" s="237" t="str">
        <f>IFERROR(VLOOKUP(M51,計算用!$A$8:$B$15,2,FALSE),"")</f>
        <v/>
      </c>
      <c r="P51" s="250"/>
      <c r="Q51" s="250"/>
      <c r="R51" s="250"/>
      <c r="S51" s="238" t="str">
        <f t="shared" si="4"/>
        <v/>
      </c>
      <c r="T51" s="247"/>
      <c r="U51" s="248"/>
      <c r="V51" s="235" t="str">
        <f>IF(B51="","",COUNTIF($B$6:$B130,B51))</f>
        <v/>
      </c>
      <c r="W51" s="235" t="str">
        <f>IF(C51="","",COUNTIF($C$6:$C130,C51))</f>
        <v/>
      </c>
      <c r="X51" s="235" t="str">
        <f>IF(D51="","",COUNTIF($D$6:$D130,D51))</f>
        <v/>
      </c>
    </row>
    <row r="52" spans="1:24">
      <c r="A52" s="233">
        <f t="shared" si="0"/>
        <v>47</v>
      </c>
      <c r="B52" s="242"/>
      <c r="C52" s="242"/>
      <c r="D52" s="243"/>
      <c r="E52" s="242" t="str">
        <f t="shared" si="1"/>
        <v/>
      </c>
      <c r="F52" s="242" t="str">
        <f t="shared" si="2"/>
        <v/>
      </c>
      <c r="G52" s="244"/>
      <c r="H52" s="245"/>
      <c r="I52" s="245"/>
      <c r="J52" s="244"/>
      <c r="K52" s="249"/>
      <c r="L52" s="249"/>
      <c r="M52" s="234" t="str">
        <f t="shared" si="3"/>
        <v/>
      </c>
      <c r="N52" s="246"/>
      <c r="O52" s="237" t="str">
        <f>IFERROR(VLOOKUP(M52,計算用!$A$8:$B$15,2,FALSE),"")</f>
        <v/>
      </c>
      <c r="P52" s="250"/>
      <c r="Q52" s="250"/>
      <c r="R52" s="250"/>
      <c r="S52" s="238" t="str">
        <f t="shared" si="4"/>
        <v/>
      </c>
      <c r="T52" s="247"/>
      <c r="U52" s="248"/>
      <c r="V52" s="235" t="str">
        <f>IF(B52="","",COUNTIF($B$6:$B131,B52))</f>
        <v/>
      </c>
      <c r="W52" s="235" t="str">
        <f>IF(C52="","",COUNTIF($C$6:$C131,C52))</f>
        <v/>
      </c>
      <c r="X52" s="235" t="str">
        <f>IF(D52="","",COUNTIF($D$6:$D131,D52))</f>
        <v/>
      </c>
    </row>
    <row r="53" spans="1:24">
      <c r="A53" s="233">
        <f t="shared" si="0"/>
        <v>48</v>
      </c>
      <c r="B53" s="242"/>
      <c r="C53" s="242"/>
      <c r="D53" s="243"/>
      <c r="E53" s="242" t="str">
        <f t="shared" si="1"/>
        <v/>
      </c>
      <c r="F53" s="242" t="str">
        <f t="shared" si="2"/>
        <v/>
      </c>
      <c r="G53" s="244"/>
      <c r="H53" s="245"/>
      <c r="I53" s="245"/>
      <c r="J53" s="244"/>
      <c r="K53" s="249"/>
      <c r="L53" s="249"/>
      <c r="M53" s="234" t="str">
        <f t="shared" si="3"/>
        <v/>
      </c>
      <c r="N53" s="246"/>
      <c r="O53" s="237" t="str">
        <f>IFERROR(VLOOKUP(M53,計算用!$A$8:$B$15,2,FALSE),"")</f>
        <v/>
      </c>
      <c r="P53" s="250"/>
      <c r="Q53" s="250"/>
      <c r="R53" s="250"/>
      <c r="S53" s="238" t="str">
        <f t="shared" si="4"/>
        <v/>
      </c>
      <c r="T53" s="247"/>
      <c r="U53" s="248"/>
      <c r="V53" s="235" t="str">
        <f>IF(B53="","",COUNTIF($B$6:$B132,B53))</f>
        <v/>
      </c>
      <c r="W53" s="235" t="str">
        <f>IF(C53="","",COUNTIF($C$6:$C132,C53))</f>
        <v/>
      </c>
      <c r="X53" s="235" t="str">
        <f>IF(D53="","",COUNTIF($D$6:$D132,D53))</f>
        <v/>
      </c>
    </row>
    <row r="54" spans="1:24">
      <c r="A54" s="233">
        <f t="shared" si="0"/>
        <v>49</v>
      </c>
      <c r="B54" s="242"/>
      <c r="C54" s="242"/>
      <c r="D54" s="243"/>
      <c r="E54" s="242" t="str">
        <f t="shared" si="1"/>
        <v/>
      </c>
      <c r="F54" s="242" t="str">
        <f t="shared" si="2"/>
        <v/>
      </c>
      <c r="G54" s="244"/>
      <c r="H54" s="245"/>
      <c r="I54" s="245"/>
      <c r="J54" s="244"/>
      <c r="K54" s="249"/>
      <c r="L54" s="249"/>
      <c r="M54" s="234" t="str">
        <f t="shared" si="3"/>
        <v/>
      </c>
      <c r="N54" s="246"/>
      <c r="O54" s="237" t="str">
        <f>IFERROR(VLOOKUP(M54,計算用!$A$8:$B$15,2,FALSE),"")</f>
        <v/>
      </c>
      <c r="P54" s="250"/>
      <c r="Q54" s="250"/>
      <c r="R54" s="250"/>
      <c r="S54" s="238" t="str">
        <f t="shared" si="4"/>
        <v/>
      </c>
      <c r="T54" s="247"/>
      <c r="U54" s="248"/>
      <c r="V54" s="235" t="str">
        <f>IF(B54="","",COUNTIF($B$6:$B133,B54))</f>
        <v/>
      </c>
      <c r="W54" s="235" t="str">
        <f>IF(C54="","",COUNTIF($C$6:$C133,C54))</f>
        <v/>
      </c>
      <c r="X54" s="235" t="str">
        <f>IF(D54="","",COUNTIF($D$6:$D133,D54))</f>
        <v/>
      </c>
    </row>
    <row r="55" spans="1:24">
      <c r="A55" s="233">
        <f t="shared" si="0"/>
        <v>50</v>
      </c>
      <c r="B55" s="242"/>
      <c r="C55" s="242"/>
      <c r="D55" s="243"/>
      <c r="E55" s="242" t="str">
        <f t="shared" si="1"/>
        <v/>
      </c>
      <c r="F55" s="242" t="str">
        <f t="shared" si="2"/>
        <v/>
      </c>
      <c r="G55" s="244"/>
      <c r="H55" s="245"/>
      <c r="I55" s="245"/>
      <c r="J55" s="244"/>
      <c r="K55" s="249"/>
      <c r="L55" s="249"/>
      <c r="M55" s="234" t="str">
        <f t="shared" si="3"/>
        <v/>
      </c>
      <c r="N55" s="246"/>
      <c r="O55" s="237" t="str">
        <f>IFERROR(VLOOKUP(M55,計算用!$A$8:$B$15,2,FALSE),"")</f>
        <v/>
      </c>
      <c r="P55" s="250"/>
      <c r="Q55" s="250"/>
      <c r="R55" s="250"/>
      <c r="S55" s="238" t="str">
        <f t="shared" si="4"/>
        <v/>
      </c>
      <c r="T55" s="247"/>
      <c r="U55" s="248"/>
      <c r="V55" s="235" t="str">
        <f>IF(B55="","",COUNTIF($B$6:$B134,B55))</f>
        <v/>
      </c>
      <c r="W55" s="235" t="str">
        <f>IF(C55="","",COUNTIF($C$6:$C134,C55))</f>
        <v/>
      </c>
      <c r="X55" s="235" t="str">
        <f>IF(D55="","",COUNTIF($D$6:$D134,D55))</f>
        <v/>
      </c>
    </row>
    <row r="56" spans="1:24">
      <c r="A56" s="233">
        <f t="shared" si="0"/>
        <v>51</v>
      </c>
      <c r="B56" s="242"/>
      <c r="C56" s="242"/>
      <c r="D56" s="243"/>
      <c r="E56" s="242" t="str">
        <f t="shared" si="1"/>
        <v/>
      </c>
      <c r="F56" s="242" t="str">
        <f t="shared" si="2"/>
        <v/>
      </c>
      <c r="G56" s="244"/>
      <c r="H56" s="245"/>
      <c r="I56" s="245"/>
      <c r="J56" s="244"/>
      <c r="K56" s="249"/>
      <c r="L56" s="249"/>
      <c r="M56" s="234" t="str">
        <f t="shared" si="3"/>
        <v/>
      </c>
      <c r="N56" s="246"/>
      <c r="O56" s="237" t="str">
        <f>IFERROR(VLOOKUP(M56,計算用!$A$8:$B$15,2,FALSE),"")</f>
        <v/>
      </c>
      <c r="P56" s="250"/>
      <c r="Q56" s="250"/>
      <c r="R56" s="250"/>
      <c r="S56" s="238" t="str">
        <f t="shared" si="4"/>
        <v/>
      </c>
      <c r="T56" s="247"/>
      <c r="U56" s="248"/>
      <c r="V56" s="235" t="str">
        <f>IF(B56="","",COUNTIF($B$6:$B135,B56))</f>
        <v/>
      </c>
      <c r="W56" s="235" t="str">
        <f>IF(C56="","",COUNTIF($C$6:$C135,C56))</f>
        <v/>
      </c>
      <c r="X56" s="235" t="str">
        <f>IF(D56="","",COUNTIF($D$6:$D135,D56))</f>
        <v/>
      </c>
    </row>
    <row r="57" spans="1:24">
      <c r="A57" s="233">
        <f t="shared" si="0"/>
        <v>52</v>
      </c>
      <c r="B57" s="242"/>
      <c r="C57" s="242"/>
      <c r="D57" s="243"/>
      <c r="E57" s="242" t="str">
        <f t="shared" si="1"/>
        <v/>
      </c>
      <c r="F57" s="242" t="str">
        <f t="shared" si="2"/>
        <v/>
      </c>
      <c r="G57" s="244"/>
      <c r="H57" s="245"/>
      <c r="I57" s="245"/>
      <c r="J57" s="244"/>
      <c r="K57" s="249"/>
      <c r="L57" s="249"/>
      <c r="M57" s="234" t="str">
        <f t="shared" si="3"/>
        <v/>
      </c>
      <c r="N57" s="246"/>
      <c r="O57" s="237" t="str">
        <f>IFERROR(VLOOKUP(M57,計算用!$A$8:$B$15,2,FALSE),"")</f>
        <v/>
      </c>
      <c r="P57" s="250"/>
      <c r="Q57" s="250"/>
      <c r="R57" s="250"/>
      <c r="S57" s="238" t="str">
        <f t="shared" si="4"/>
        <v/>
      </c>
      <c r="T57" s="247"/>
      <c r="U57" s="248"/>
      <c r="V57" s="235" t="str">
        <f>IF(B57="","",COUNTIF($B$6:$B136,B57))</f>
        <v/>
      </c>
      <c r="W57" s="235" t="str">
        <f>IF(C57="","",COUNTIF($C$6:$C136,C57))</f>
        <v/>
      </c>
      <c r="X57" s="235" t="str">
        <f>IF(D57="","",COUNTIF($D$6:$D136,D57))</f>
        <v/>
      </c>
    </row>
    <row r="58" spans="1:24">
      <c r="A58" s="233">
        <f t="shared" si="0"/>
        <v>53</v>
      </c>
      <c r="B58" s="242"/>
      <c r="C58" s="242"/>
      <c r="D58" s="243"/>
      <c r="E58" s="242" t="str">
        <f t="shared" si="1"/>
        <v/>
      </c>
      <c r="F58" s="242" t="str">
        <f t="shared" si="2"/>
        <v/>
      </c>
      <c r="G58" s="244"/>
      <c r="H58" s="245"/>
      <c r="I58" s="245"/>
      <c r="J58" s="244"/>
      <c r="K58" s="249"/>
      <c r="L58" s="249"/>
      <c r="M58" s="234" t="str">
        <f t="shared" si="3"/>
        <v/>
      </c>
      <c r="N58" s="246"/>
      <c r="O58" s="237" t="str">
        <f>IFERROR(VLOOKUP(M58,計算用!$A$8:$B$15,2,FALSE),"")</f>
        <v/>
      </c>
      <c r="P58" s="250"/>
      <c r="Q58" s="250"/>
      <c r="R58" s="250"/>
      <c r="S58" s="238" t="str">
        <f t="shared" si="4"/>
        <v/>
      </c>
      <c r="T58" s="247"/>
      <c r="U58" s="248"/>
      <c r="V58" s="235" t="str">
        <f>IF(B58="","",COUNTIF($B$6:$B137,B58))</f>
        <v/>
      </c>
      <c r="W58" s="235" t="str">
        <f>IF(C58="","",COUNTIF($C$6:$C137,C58))</f>
        <v/>
      </c>
      <c r="X58" s="235" t="str">
        <f>IF(D58="","",COUNTIF($D$6:$D137,D58))</f>
        <v/>
      </c>
    </row>
    <row r="59" spans="1:24">
      <c r="A59" s="233">
        <f t="shared" si="0"/>
        <v>54</v>
      </c>
      <c r="B59" s="242"/>
      <c r="C59" s="242"/>
      <c r="D59" s="243"/>
      <c r="E59" s="242" t="str">
        <f t="shared" si="1"/>
        <v/>
      </c>
      <c r="F59" s="242" t="str">
        <f t="shared" si="2"/>
        <v/>
      </c>
      <c r="G59" s="244"/>
      <c r="H59" s="245"/>
      <c r="I59" s="245"/>
      <c r="J59" s="244"/>
      <c r="K59" s="249"/>
      <c r="L59" s="249"/>
      <c r="M59" s="234" t="str">
        <f t="shared" si="3"/>
        <v/>
      </c>
      <c r="N59" s="246"/>
      <c r="O59" s="237" t="str">
        <f>IFERROR(VLOOKUP(M59,計算用!$A$8:$B$15,2,FALSE),"")</f>
        <v/>
      </c>
      <c r="P59" s="250"/>
      <c r="Q59" s="250"/>
      <c r="R59" s="250"/>
      <c r="S59" s="238" t="str">
        <f t="shared" si="4"/>
        <v/>
      </c>
      <c r="T59" s="247"/>
      <c r="U59" s="248"/>
      <c r="V59" s="235" t="str">
        <f>IF(B59="","",COUNTIF($B$6:$B138,B59))</f>
        <v/>
      </c>
      <c r="W59" s="235" t="str">
        <f>IF(C59="","",COUNTIF($C$6:$C138,C59))</f>
        <v/>
      </c>
      <c r="X59" s="235" t="str">
        <f>IF(D59="","",COUNTIF($D$6:$D138,D59))</f>
        <v/>
      </c>
    </row>
    <row r="60" spans="1:24">
      <c r="A60" s="233">
        <f t="shared" si="0"/>
        <v>55</v>
      </c>
      <c r="B60" s="242"/>
      <c r="C60" s="242"/>
      <c r="D60" s="243"/>
      <c r="E60" s="242" t="str">
        <f t="shared" si="1"/>
        <v/>
      </c>
      <c r="F60" s="242" t="str">
        <f t="shared" si="2"/>
        <v/>
      </c>
      <c r="G60" s="244"/>
      <c r="H60" s="245"/>
      <c r="I60" s="245"/>
      <c r="J60" s="244"/>
      <c r="K60" s="249"/>
      <c r="L60" s="249"/>
      <c r="M60" s="234" t="str">
        <f t="shared" si="3"/>
        <v/>
      </c>
      <c r="N60" s="246"/>
      <c r="O60" s="237" t="str">
        <f>IFERROR(VLOOKUP(M60,計算用!$A$8:$B$15,2,FALSE),"")</f>
        <v/>
      </c>
      <c r="P60" s="250"/>
      <c r="Q60" s="250"/>
      <c r="R60" s="250"/>
      <c r="S60" s="238" t="str">
        <f t="shared" si="4"/>
        <v/>
      </c>
      <c r="T60" s="247"/>
      <c r="U60" s="248"/>
      <c r="V60" s="235" t="str">
        <f>IF(B60="","",COUNTIF($B$6:$B139,B60))</f>
        <v/>
      </c>
      <c r="W60" s="235" t="str">
        <f>IF(C60="","",COUNTIF($C$6:$C139,C60))</f>
        <v/>
      </c>
      <c r="X60" s="235" t="str">
        <f>IF(D60="","",COUNTIF($D$6:$D139,D60))</f>
        <v/>
      </c>
    </row>
    <row r="61" spans="1:24">
      <c r="A61" s="233">
        <f t="shared" si="0"/>
        <v>56</v>
      </c>
      <c r="B61" s="242"/>
      <c r="C61" s="242"/>
      <c r="D61" s="243"/>
      <c r="E61" s="242" t="str">
        <f t="shared" si="1"/>
        <v/>
      </c>
      <c r="F61" s="242" t="str">
        <f t="shared" si="2"/>
        <v/>
      </c>
      <c r="G61" s="244"/>
      <c r="H61" s="245"/>
      <c r="I61" s="245"/>
      <c r="J61" s="244"/>
      <c r="K61" s="249"/>
      <c r="L61" s="249"/>
      <c r="M61" s="234" t="str">
        <f t="shared" si="3"/>
        <v/>
      </c>
      <c r="N61" s="246"/>
      <c r="O61" s="237" t="str">
        <f>IFERROR(VLOOKUP(M61,計算用!$A$8:$B$15,2,FALSE),"")</f>
        <v/>
      </c>
      <c r="P61" s="250"/>
      <c r="Q61" s="250"/>
      <c r="R61" s="250"/>
      <c r="S61" s="238" t="str">
        <f t="shared" si="4"/>
        <v/>
      </c>
      <c r="T61" s="247"/>
      <c r="U61" s="248"/>
      <c r="V61" s="235" t="str">
        <f>IF(B61="","",COUNTIF($B$6:$B140,B61))</f>
        <v/>
      </c>
      <c r="W61" s="235" t="str">
        <f>IF(C61="","",COUNTIF($C$6:$C140,C61))</f>
        <v/>
      </c>
      <c r="X61" s="235" t="str">
        <f>IF(D61="","",COUNTIF($D$6:$D140,D61))</f>
        <v/>
      </c>
    </row>
    <row r="62" spans="1:24">
      <c r="A62" s="233">
        <f t="shared" si="0"/>
        <v>57</v>
      </c>
      <c r="B62" s="242"/>
      <c r="C62" s="242"/>
      <c r="D62" s="243"/>
      <c r="E62" s="242" t="str">
        <f t="shared" si="1"/>
        <v/>
      </c>
      <c r="F62" s="242" t="str">
        <f t="shared" si="2"/>
        <v/>
      </c>
      <c r="G62" s="244"/>
      <c r="H62" s="245"/>
      <c r="I62" s="245"/>
      <c r="J62" s="244"/>
      <c r="K62" s="249"/>
      <c r="L62" s="249"/>
      <c r="M62" s="234" t="str">
        <f t="shared" si="3"/>
        <v/>
      </c>
      <c r="N62" s="246"/>
      <c r="O62" s="237" t="str">
        <f>IFERROR(VLOOKUP(M62,計算用!$A$8:$B$15,2,FALSE),"")</f>
        <v/>
      </c>
      <c r="P62" s="250"/>
      <c r="Q62" s="250"/>
      <c r="R62" s="250"/>
      <c r="S62" s="238" t="str">
        <f t="shared" si="4"/>
        <v/>
      </c>
      <c r="T62" s="247"/>
      <c r="U62" s="248"/>
      <c r="V62" s="235" t="str">
        <f>IF(B62="","",COUNTIF($B$6:$B141,B62))</f>
        <v/>
      </c>
      <c r="W62" s="235" t="str">
        <f>IF(C62="","",COUNTIF($C$6:$C141,C62))</f>
        <v/>
      </c>
      <c r="X62" s="235" t="str">
        <f>IF(D62="","",COUNTIF($D$6:$D141,D62))</f>
        <v/>
      </c>
    </row>
    <row r="63" spans="1:24">
      <c r="A63" s="233">
        <f t="shared" si="0"/>
        <v>58</v>
      </c>
      <c r="B63" s="242"/>
      <c r="C63" s="242"/>
      <c r="D63" s="243"/>
      <c r="E63" s="242" t="str">
        <f t="shared" si="1"/>
        <v/>
      </c>
      <c r="F63" s="242" t="str">
        <f t="shared" si="2"/>
        <v/>
      </c>
      <c r="G63" s="244"/>
      <c r="H63" s="245"/>
      <c r="I63" s="245"/>
      <c r="J63" s="244"/>
      <c r="K63" s="249"/>
      <c r="L63" s="249"/>
      <c r="M63" s="234" t="str">
        <f t="shared" si="3"/>
        <v/>
      </c>
      <c r="N63" s="246"/>
      <c r="O63" s="237" t="str">
        <f>IFERROR(VLOOKUP(M63,計算用!$A$8:$B$15,2,FALSE),"")</f>
        <v/>
      </c>
      <c r="P63" s="250"/>
      <c r="Q63" s="250"/>
      <c r="R63" s="250"/>
      <c r="S63" s="238" t="str">
        <f t="shared" si="4"/>
        <v/>
      </c>
      <c r="T63" s="247"/>
      <c r="U63" s="248"/>
      <c r="V63" s="235" t="str">
        <f>IF(B63="","",COUNTIF($B$6:$B142,B63))</f>
        <v/>
      </c>
      <c r="W63" s="235" t="str">
        <f>IF(C63="","",COUNTIF($C$6:$C142,C63))</f>
        <v/>
      </c>
      <c r="X63" s="235" t="str">
        <f>IF(D63="","",COUNTIF($D$6:$D142,D63))</f>
        <v/>
      </c>
    </row>
    <row r="64" spans="1:24">
      <c r="A64" s="233">
        <f t="shared" si="0"/>
        <v>59</v>
      </c>
      <c r="B64" s="242"/>
      <c r="C64" s="242"/>
      <c r="D64" s="243"/>
      <c r="E64" s="242" t="str">
        <f t="shared" si="1"/>
        <v/>
      </c>
      <c r="F64" s="242" t="str">
        <f t="shared" si="2"/>
        <v/>
      </c>
      <c r="G64" s="244"/>
      <c r="H64" s="245"/>
      <c r="I64" s="245"/>
      <c r="J64" s="244"/>
      <c r="K64" s="249"/>
      <c r="L64" s="249"/>
      <c r="M64" s="234" t="str">
        <f t="shared" si="3"/>
        <v/>
      </c>
      <c r="N64" s="246"/>
      <c r="O64" s="237" t="str">
        <f>IFERROR(VLOOKUP(M64,計算用!$A$8:$B$15,2,FALSE),"")</f>
        <v/>
      </c>
      <c r="P64" s="250"/>
      <c r="Q64" s="250"/>
      <c r="R64" s="250"/>
      <c r="S64" s="238" t="str">
        <f t="shared" si="4"/>
        <v/>
      </c>
      <c r="T64" s="247"/>
      <c r="U64" s="248"/>
      <c r="V64" s="235" t="str">
        <f>IF(B64="","",COUNTIF($B$6:$B143,B64))</f>
        <v/>
      </c>
      <c r="W64" s="235" t="str">
        <f>IF(C64="","",COUNTIF($C$6:$C143,C64))</f>
        <v/>
      </c>
      <c r="X64" s="235" t="str">
        <f>IF(D64="","",COUNTIF($D$6:$D143,D64))</f>
        <v/>
      </c>
    </row>
    <row r="65" spans="1:24">
      <c r="A65" s="233">
        <f t="shared" si="0"/>
        <v>60</v>
      </c>
      <c r="B65" s="242"/>
      <c r="C65" s="242"/>
      <c r="D65" s="243"/>
      <c r="E65" s="242" t="str">
        <f t="shared" si="1"/>
        <v/>
      </c>
      <c r="F65" s="242" t="str">
        <f t="shared" si="2"/>
        <v/>
      </c>
      <c r="G65" s="244"/>
      <c r="H65" s="245"/>
      <c r="I65" s="245"/>
      <c r="J65" s="244"/>
      <c r="K65" s="249"/>
      <c r="L65" s="249"/>
      <c r="M65" s="234" t="str">
        <f t="shared" si="3"/>
        <v/>
      </c>
      <c r="N65" s="246"/>
      <c r="O65" s="237" t="str">
        <f>IFERROR(VLOOKUP(M65,計算用!$A$8:$B$15,2,FALSE),"")</f>
        <v/>
      </c>
      <c r="P65" s="250"/>
      <c r="Q65" s="250"/>
      <c r="R65" s="250"/>
      <c r="S65" s="238" t="str">
        <f t="shared" si="4"/>
        <v/>
      </c>
      <c r="T65" s="247"/>
      <c r="U65" s="248"/>
      <c r="V65" s="235" t="str">
        <f>IF(B65="","",COUNTIF($B$6:$B144,B65))</f>
        <v/>
      </c>
      <c r="W65" s="235" t="str">
        <f>IF(C65="","",COUNTIF($C$6:$C144,C65))</f>
        <v/>
      </c>
      <c r="X65" s="235" t="str">
        <f>IF(D65="","",COUNTIF($D$6:$D144,D65))</f>
        <v/>
      </c>
    </row>
    <row r="66" spans="1:24">
      <c r="A66" s="233">
        <f t="shared" si="0"/>
        <v>61</v>
      </c>
      <c r="B66" s="242"/>
      <c r="C66" s="242"/>
      <c r="D66" s="243"/>
      <c r="E66" s="242" t="str">
        <f t="shared" si="1"/>
        <v/>
      </c>
      <c r="F66" s="242" t="str">
        <f t="shared" si="2"/>
        <v/>
      </c>
      <c r="G66" s="244"/>
      <c r="H66" s="245"/>
      <c r="I66" s="245"/>
      <c r="J66" s="244"/>
      <c r="K66" s="249"/>
      <c r="L66" s="249"/>
      <c r="M66" s="234" t="str">
        <f t="shared" si="3"/>
        <v/>
      </c>
      <c r="N66" s="246"/>
      <c r="O66" s="237" t="str">
        <f>IFERROR(VLOOKUP(M66,計算用!$A$8:$B$15,2,FALSE),"")</f>
        <v/>
      </c>
      <c r="P66" s="250"/>
      <c r="Q66" s="250"/>
      <c r="R66" s="250"/>
      <c r="S66" s="238" t="str">
        <f t="shared" si="4"/>
        <v/>
      </c>
      <c r="T66" s="247"/>
      <c r="U66" s="248"/>
      <c r="V66" s="235" t="str">
        <f>IF(B66="","",COUNTIF($B$6:$B145,B66))</f>
        <v/>
      </c>
      <c r="W66" s="235" t="str">
        <f>IF(C66="","",COUNTIF($C$6:$C145,C66))</f>
        <v/>
      </c>
      <c r="X66" s="235" t="str">
        <f>IF(D66="","",COUNTIF($D$6:$D145,D66))</f>
        <v/>
      </c>
    </row>
    <row r="67" spans="1:24">
      <c r="A67" s="233">
        <f t="shared" si="0"/>
        <v>62</v>
      </c>
      <c r="B67" s="242"/>
      <c r="C67" s="242"/>
      <c r="D67" s="243"/>
      <c r="E67" s="242" t="str">
        <f t="shared" si="1"/>
        <v/>
      </c>
      <c r="F67" s="242" t="str">
        <f t="shared" si="2"/>
        <v/>
      </c>
      <c r="G67" s="244"/>
      <c r="H67" s="245"/>
      <c r="I67" s="245"/>
      <c r="J67" s="244"/>
      <c r="K67" s="249"/>
      <c r="L67" s="249"/>
      <c r="M67" s="234" t="str">
        <f t="shared" si="3"/>
        <v/>
      </c>
      <c r="N67" s="246"/>
      <c r="O67" s="237" t="str">
        <f>IFERROR(VLOOKUP(M67,計算用!$A$8:$B$15,2,FALSE),"")</f>
        <v/>
      </c>
      <c r="P67" s="250"/>
      <c r="Q67" s="250"/>
      <c r="R67" s="250"/>
      <c r="S67" s="238" t="str">
        <f t="shared" si="4"/>
        <v/>
      </c>
      <c r="T67" s="247"/>
      <c r="U67" s="248"/>
      <c r="V67" s="235" t="str">
        <f>IF(B67="","",COUNTIF($B$6:$B146,B67))</f>
        <v/>
      </c>
      <c r="W67" s="235" t="str">
        <f>IF(C67="","",COUNTIF($C$6:$C146,C67))</f>
        <v/>
      </c>
      <c r="X67" s="235" t="str">
        <f>IF(D67="","",COUNTIF($D$6:$D146,D67))</f>
        <v/>
      </c>
    </row>
    <row r="68" spans="1:24">
      <c r="A68" s="233">
        <f t="shared" si="0"/>
        <v>63</v>
      </c>
      <c r="B68" s="242"/>
      <c r="C68" s="242"/>
      <c r="D68" s="243"/>
      <c r="E68" s="242" t="str">
        <f t="shared" si="1"/>
        <v/>
      </c>
      <c r="F68" s="242" t="str">
        <f t="shared" si="2"/>
        <v/>
      </c>
      <c r="G68" s="244"/>
      <c r="H68" s="245"/>
      <c r="I68" s="245"/>
      <c r="J68" s="244"/>
      <c r="K68" s="249"/>
      <c r="L68" s="249"/>
      <c r="M68" s="234" t="str">
        <f t="shared" si="3"/>
        <v/>
      </c>
      <c r="N68" s="246"/>
      <c r="O68" s="237" t="str">
        <f>IFERROR(VLOOKUP(M68,計算用!$A$8:$B$15,2,FALSE),"")</f>
        <v/>
      </c>
      <c r="P68" s="250"/>
      <c r="Q68" s="250"/>
      <c r="R68" s="250"/>
      <c r="S68" s="238" t="str">
        <f t="shared" si="4"/>
        <v/>
      </c>
      <c r="T68" s="247"/>
      <c r="U68" s="248"/>
      <c r="V68" s="235" t="str">
        <f>IF(B68="","",COUNTIF($B$6:$B147,B68))</f>
        <v/>
      </c>
      <c r="W68" s="235" t="str">
        <f>IF(C68="","",COUNTIF($C$6:$C147,C68))</f>
        <v/>
      </c>
      <c r="X68" s="235" t="str">
        <f>IF(D68="","",COUNTIF($D$6:$D147,D68))</f>
        <v/>
      </c>
    </row>
    <row r="69" spans="1:24">
      <c r="A69" s="233">
        <f t="shared" si="0"/>
        <v>64</v>
      </c>
      <c r="B69" s="242"/>
      <c r="C69" s="242"/>
      <c r="D69" s="243"/>
      <c r="E69" s="242" t="str">
        <f t="shared" si="1"/>
        <v/>
      </c>
      <c r="F69" s="242" t="str">
        <f t="shared" si="2"/>
        <v/>
      </c>
      <c r="G69" s="244"/>
      <c r="H69" s="245"/>
      <c r="I69" s="245"/>
      <c r="J69" s="244"/>
      <c r="K69" s="249"/>
      <c r="L69" s="249"/>
      <c r="M69" s="234" t="str">
        <f t="shared" si="3"/>
        <v/>
      </c>
      <c r="N69" s="246"/>
      <c r="O69" s="237" t="str">
        <f>IFERROR(VLOOKUP(M69,計算用!$A$8:$B$15,2,FALSE),"")</f>
        <v/>
      </c>
      <c r="P69" s="250"/>
      <c r="Q69" s="250"/>
      <c r="R69" s="250"/>
      <c r="S69" s="238" t="str">
        <f t="shared" si="4"/>
        <v/>
      </c>
      <c r="T69" s="247"/>
      <c r="U69" s="248"/>
      <c r="V69" s="235" t="str">
        <f>IF(B69="","",COUNTIF($B$6:$B148,B69))</f>
        <v/>
      </c>
      <c r="W69" s="235" t="str">
        <f>IF(C69="","",COUNTIF($C$6:$C148,C69))</f>
        <v/>
      </c>
      <c r="X69" s="235" t="str">
        <f>IF(D69="","",COUNTIF($D$6:$D148,D69))</f>
        <v/>
      </c>
    </row>
    <row r="70" spans="1:24">
      <c r="A70" s="233">
        <f t="shared" si="0"/>
        <v>65</v>
      </c>
      <c r="B70" s="242"/>
      <c r="C70" s="242"/>
      <c r="D70" s="243"/>
      <c r="E70" s="242" t="str">
        <f t="shared" si="1"/>
        <v/>
      </c>
      <c r="F70" s="242" t="str">
        <f t="shared" si="2"/>
        <v/>
      </c>
      <c r="G70" s="244"/>
      <c r="H70" s="245"/>
      <c r="I70" s="245"/>
      <c r="J70" s="244"/>
      <c r="K70" s="249"/>
      <c r="L70" s="249"/>
      <c r="M70" s="234" t="str">
        <f t="shared" si="3"/>
        <v/>
      </c>
      <c r="N70" s="246"/>
      <c r="O70" s="237" t="str">
        <f>IFERROR(VLOOKUP(M70,計算用!$A$8:$B$15,2,FALSE),"")</f>
        <v/>
      </c>
      <c r="P70" s="250"/>
      <c r="Q70" s="250"/>
      <c r="R70" s="250"/>
      <c r="S70" s="238" t="str">
        <f t="shared" si="4"/>
        <v/>
      </c>
      <c r="T70" s="247"/>
      <c r="U70" s="248"/>
      <c r="V70" s="235" t="str">
        <f>IF(B70="","",COUNTIF($B$6:$B149,B70))</f>
        <v/>
      </c>
      <c r="W70" s="235" t="str">
        <f>IF(C70="","",COUNTIF($C$6:$C149,C70))</f>
        <v/>
      </c>
      <c r="X70" s="235" t="str">
        <f>IF(D70="","",COUNTIF($D$6:$D149,D70))</f>
        <v/>
      </c>
    </row>
    <row r="71" spans="1:24">
      <c r="A71" s="233">
        <f t="shared" ref="A71:A85" si="5">ROW()-5</f>
        <v>66</v>
      </c>
      <c r="B71" s="242"/>
      <c r="C71" s="242"/>
      <c r="D71" s="243"/>
      <c r="E71" s="242" t="str">
        <f t="shared" ref="E71:E85" si="6">B71&amp;C71&amp;D71</f>
        <v/>
      </c>
      <c r="F71" s="242" t="str">
        <f t="shared" ref="F71:F85" si="7">IF(E71="","",COUNTIF($E$6:$E$85,E71))</f>
        <v/>
      </c>
      <c r="G71" s="244"/>
      <c r="H71" s="245"/>
      <c r="I71" s="245"/>
      <c r="J71" s="244"/>
      <c r="K71" s="249"/>
      <c r="L71" s="249"/>
      <c r="M71" s="234" t="str">
        <f t="shared" ref="M71:M85" si="8">K71&amp;L71</f>
        <v/>
      </c>
      <c r="N71" s="246"/>
      <c r="O71" s="237" t="str">
        <f>IFERROR(VLOOKUP(M71,計算用!$A$8:$B$15,2,FALSE),"")</f>
        <v/>
      </c>
      <c r="P71" s="250"/>
      <c r="Q71" s="250"/>
      <c r="R71" s="250"/>
      <c r="S71" s="238" t="str">
        <f t="shared" ref="S71:S85" si="9">IF(B71="","",IF(COUNTIF(V71:X71,"&gt;="&amp;2),"！","可"))</f>
        <v/>
      </c>
      <c r="T71" s="247"/>
      <c r="U71" s="248"/>
      <c r="V71" s="235" t="str">
        <f>IF(B71="","",COUNTIF($B$6:$B150,B71))</f>
        <v/>
      </c>
      <c r="W71" s="235" t="str">
        <f>IF(C71="","",COUNTIF($C$6:$C150,C71))</f>
        <v/>
      </c>
      <c r="X71" s="235" t="str">
        <f>IF(D71="","",COUNTIF($D$6:$D150,D71))</f>
        <v/>
      </c>
    </row>
    <row r="72" spans="1:24">
      <c r="A72" s="233">
        <f t="shared" si="5"/>
        <v>67</v>
      </c>
      <c r="B72" s="242"/>
      <c r="C72" s="242"/>
      <c r="D72" s="243"/>
      <c r="E72" s="242" t="str">
        <f t="shared" si="6"/>
        <v/>
      </c>
      <c r="F72" s="242" t="str">
        <f t="shared" si="7"/>
        <v/>
      </c>
      <c r="G72" s="244"/>
      <c r="H72" s="245"/>
      <c r="I72" s="245"/>
      <c r="J72" s="244"/>
      <c r="K72" s="249"/>
      <c r="L72" s="249"/>
      <c r="M72" s="234" t="str">
        <f t="shared" si="8"/>
        <v/>
      </c>
      <c r="N72" s="246"/>
      <c r="O72" s="237" t="str">
        <f>IFERROR(VLOOKUP(M72,計算用!$A$8:$B$15,2,FALSE),"")</f>
        <v/>
      </c>
      <c r="P72" s="250"/>
      <c r="Q72" s="250"/>
      <c r="R72" s="250"/>
      <c r="S72" s="238" t="str">
        <f t="shared" si="9"/>
        <v/>
      </c>
      <c r="T72" s="247"/>
      <c r="U72" s="248"/>
      <c r="V72" s="235" t="str">
        <f>IF(B72="","",COUNTIF($B$6:$B151,B72))</f>
        <v/>
      </c>
      <c r="W72" s="235" t="str">
        <f>IF(C72="","",COUNTIF($C$6:$C151,C72))</f>
        <v/>
      </c>
      <c r="X72" s="235" t="str">
        <f>IF(D72="","",COUNTIF($D$6:$D151,D72))</f>
        <v/>
      </c>
    </row>
    <row r="73" spans="1:24">
      <c r="A73" s="233">
        <f t="shared" si="5"/>
        <v>68</v>
      </c>
      <c r="B73" s="242"/>
      <c r="C73" s="242"/>
      <c r="D73" s="243"/>
      <c r="E73" s="242" t="str">
        <f t="shared" si="6"/>
        <v/>
      </c>
      <c r="F73" s="242" t="str">
        <f t="shared" si="7"/>
        <v/>
      </c>
      <c r="G73" s="244"/>
      <c r="H73" s="245"/>
      <c r="I73" s="245"/>
      <c r="J73" s="244"/>
      <c r="K73" s="249"/>
      <c r="L73" s="249"/>
      <c r="M73" s="234" t="str">
        <f t="shared" si="8"/>
        <v/>
      </c>
      <c r="N73" s="246"/>
      <c r="O73" s="237" t="str">
        <f>IFERROR(VLOOKUP(M73,計算用!$A$8:$B$15,2,FALSE),"")</f>
        <v/>
      </c>
      <c r="P73" s="250"/>
      <c r="Q73" s="250"/>
      <c r="R73" s="250"/>
      <c r="S73" s="238" t="str">
        <f t="shared" si="9"/>
        <v/>
      </c>
      <c r="T73" s="247"/>
      <c r="U73" s="248"/>
      <c r="V73" s="235" t="str">
        <f>IF(B73="","",COUNTIF($B$6:$B152,B73))</f>
        <v/>
      </c>
      <c r="W73" s="235" t="str">
        <f>IF(C73="","",COUNTIF($C$6:$C152,C73))</f>
        <v/>
      </c>
      <c r="X73" s="235" t="str">
        <f>IF(D73="","",COUNTIF($D$6:$D152,D73))</f>
        <v/>
      </c>
    </row>
    <row r="74" spans="1:24">
      <c r="A74" s="233">
        <f t="shared" si="5"/>
        <v>69</v>
      </c>
      <c r="B74" s="242"/>
      <c r="C74" s="242"/>
      <c r="D74" s="243"/>
      <c r="E74" s="242" t="str">
        <f t="shared" si="6"/>
        <v/>
      </c>
      <c r="F74" s="242" t="str">
        <f t="shared" si="7"/>
        <v/>
      </c>
      <c r="G74" s="244"/>
      <c r="H74" s="245"/>
      <c r="I74" s="245"/>
      <c r="J74" s="244"/>
      <c r="K74" s="249"/>
      <c r="L74" s="249"/>
      <c r="M74" s="234" t="str">
        <f t="shared" si="8"/>
        <v/>
      </c>
      <c r="N74" s="246"/>
      <c r="O74" s="237" t="str">
        <f>IFERROR(VLOOKUP(M74,計算用!$A$8:$B$15,2,FALSE),"")</f>
        <v/>
      </c>
      <c r="P74" s="250"/>
      <c r="Q74" s="250"/>
      <c r="R74" s="250"/>
      <c r="S74" s="238" t="str">
        <f t="shared" si="9"/>
        <v/>
      </c>
      <c r="T74" s="247"/>
      <c r="U74" s="248"/>
      <c r="V74" s="235" t="str">
        <f>IF(B74="","",COUNTIF($B$6:$B153,B74))</f>
        <v/>
      </c>
      <c r="W74" s="235" t="str">
        <f>IF(C74="","",COUNTIF($C$6:$C153,C74))</f>
        <v/>
      </c>
      <c r="X74" s="235" t="str">
        <f>IF(D74="","",COUNTIF($D$6:$D153,D74))</f>
        <v/>
      </c>
    </row>
    <row r="75" spans="1:24">
      <c r="A75" s="233">
        <f t="shared" si="5"/>
        <v>70</v>
      </c>
      <c r="B75" s="242"/>
      <c r="C75" s="242"/>
      <c r="D75" s="243"/>
      <c r="E75" s="242" t="str">
        <f t="shared" si="6"/>
        <v/>
      </c>
      <c r="F75" s="242" t="str">
        <f t="shared" si="7"/>
        <v/>
      </c>
      <c r="G75" s="244"/>
      <c r="H75" s="245"/>
      <c r="I75" s="245"/>
      <c r="J75" s="244"/>
      <c r="K75" s="249"/>
      <c r="L75" s="249"/>
      <c r="M75" s="234" t="str">
        <f t="shared" si="8"/>
        <v/>
      </c>
      <c r="N75" s="246"/>
      <c r="O75" s="237" t="str">
        <f>IFERROR(VLOOKUP(M75,計算用!$A$8:$B$15,2,FALSE),"")</f>
        <v/>
      </c>
      <c r="P75" s="250"/>
      <c r="Q75" s="250"/>
      <c r="R75" s="250"/>
      <c r="S75" s="238" t="str">
        <f t="shared" si="9"/>
        <v/>
      </c>
      <c r="T75" s="247"/>
      <c r="U75" s="248"/>
      <c r="V75" s="235" t="str">
        <f>IF(B75="","",COUNTIF($B$6:$B154,B75))</f>
        <v/>
      </c>
      <c r="W75" s="235" t="str">
        <f>IF(C75="","",COUNTIF($C$6:$C154,C75))</f>
        <v/>
      </c>
      <c r="X75" s="235" t="str">
        <f>IF(D75="","",COUNTIF($D$6:$D154,D75))</f>
        <v/>
      </c>
    </row>
    <row r="76" spans="1:24">
      <c r="A76" s="233">
        <f t="shared" si="5"/>
        <v>71</v>
      </c>
      <c r="B76" s="242"/>
      <c r="C76" s="242"/>
      <c r="D76" s="243"/>
      <c r="E76" s="242" t="str">
        <f t="shared" si="6"/>
        <v/>
      </c>
      <c r="F76" s="242" t="str">
        <f t="shared" si="7"/>
        <v/>
      </c>
      <c r="G76" s="244"/>
      <c r="H76" s="245"/>
      <c r="I76" s="245"/>
      <c r="J76" s="244"/>
      <c r="K76" s="249"/>
      <c r="L76" s="249"/>
      <c r="M76" s="234" t="str">
        <f t="shared" si="8"/>
        <v/>
      </c>
      <c r="N76" s="246"/>
      <c r="O76" s="237" t="str">
        <f>IFERROR(VLOOKUP(M76,計算用!$A$8:$B$15,2,FALSE),"")</f>
        <v/>
      </c>
      <c r="P76" s="250"/>
      <c r="Q76" s="250"/>
      <c r="R76" s="250"/>
      <c r="S76" s="238" t="str">
        <f t="shared" si="9"/>
        <v/>
      </c>
      <c r="T76" s="247"/>
      <c r="U76" s="248"/>
      <c r="V76" s="235" t="str">
        <f>IF(B76="","",COUNTIF($B$6:$B155,B76))</f>
        <v/>
      </c>
      <c r="W76" s="235" t="str">
        <f>IF(C76="","",COUNTIF($C$6:$C155,C76))</f>
        <v/>
      </c>
      <c r="X76" s="235" t="str">
        <f>IF(D76="","",COUNTIF($D$6:$D155,D76))</f>
        <v/>
      </c>
    </row>
    <row r="77" spans="1:24">
      <c r="A77" s="233">
        <f t="shared" si="5"/>
        <v>72</v>
      </c>
      <c r="B77" s="242"/>
      <c r="C77" s="242"/>
      <c r="D77" s="243"/>
      <c r="E77" s="242" t="str">
        <f t="shared" si="6"/>
        <v/>
      </c>
      <c r="F77" s="242" t="str">
        <f t="shared" si="7"/>
        <v/>
      </c>
      <c r="G77" s="244"/>
      <c r="H77" s="245"/>
      <c r="I77" s="245"/>
      <c r="J77" s="244"/>
      <c r="K77" s="249"/>
      <c r="L77" s="249"/>
      <c r="M77" s="234" t="str">
        <f t="shared" si="8"/>
        <v/>
      </c>
      <c r="N77" s="246"/>
      <c r="O77" s="237" t="str">
        <f>IFERROR(VLOOKUP(M77,計算用!$A$8:$B$15,2,FALSE),"")</f>
        <v/>
      </c>
      <c r="P77" s="250"/>
      <c r="Q77" s="250"/>
      <c r="R77" s="250"/>
      <c r="S77" s="238" t="str">
        <f t="shared" si="9"/>
        <v/>
      </c>
      <c r="T77" s="247"/>
      <c r="U77" s="248"/>
      <c r="V77" s="235" t="str">
        <f>IF(B77="","",COUNTIF($B$6:$B156,B77))</f>
        <v/>
      </c>
      <c r="W77" s="235" t="str">
        <f>IF(C77="","",COUNTIF($C$6:$C156,C77))</f>
        <v/>
      </c>
      <c r="X77" s="235" t="str">
        <f>IF(D77="","",COUNTIF($D$6:$D156,D77))</f>
        <v/>
      </c>
    </row>
    <row r="78" spans="1:24">
      <c r="A78" s="233">
        <f t="shared" si="5"/>
        <v>73</v>
      </c>
      <c r="B78" s="242"/>
      <c r="C78" s="242"/>
      <c r="D78" s="243"/>
      <c r="E78" s="242" t="str">
        <f t="shared" si="6"/>
        <v/>
      </c>
      <c r="F78" s="242" t="str">
        <f t="shared" si="7"/>
        <v/>
      </c>
      <c r="G78" s="244"/>
      <c r="H78" s="245"/>
      <c r="I78" s="245"/>
      <c r="J78" s="244"/>
      <c r="K78" s="249"/>
      <c r="L78" s="249"/>
      <c r="M78" s="234" t="str">
        <f t="shared" si="8"/>
        <v/>
      </c>
      <c r="N78" s="246"/>
      <c r="O78" s="237" t="str">
        <f>IFERROR(VLOOKUP(M78,計算用!$A$8:$B$15,2,FALSE),"")</f>
        <v/>
      </c>
      <c r="P78" s="250"/>
      <c r="Q78" s="250"/>
      <c r="R78" s="250"/>
      <c r="S78" s="238" t="str">
        <f t="shared" si="9"/>
        <v/>
      </c>
      <c r="T78" s="247"/>
      <c r="U78" s="248"/>
      <c r="V78" s="235" t="str">
        <f>IF(B78="","",COUNTIF($B$6:$B157,B78))</f>
        <v/>
      </c>
      <c r="W78" s="235" t="str">
        <f>IF(C78="","",COUNTIF($C$6:$C157,C78))</f>
        <v/>
      </c>
      <c r="X78" s="235" t="str">
        <f>IF(D78="","",COUNTIF($D$6:$D157,D78))</f>
        <v/>
      </c>
    </row>
    <row r="79" spans="1:24">
      <c r="A79" s="233">
        <f t="shared" si="5"/>
        <v>74</v>
      </c>
      <c r="B79" s="242"/>
      <c r="C79" s="242"/>
      <c r="D79" s="243"/>
      <c r="E79" s="242" t="str">
        <f t="shared" si="6"/>
        <v/>
      </c>
      <c r="F79" s="242" t="str">
        <f t="shared" si="7"/>
        <v/>
      </c>
      <c r="G79" s="244"/>
      <c r="H79" s="245"/>
      <c r="I79" s="245"/>
      <c r="J79" s="244"/>
      <c r="K79" s="249"/>
      <c r="L79" s="249"/>
      <c r="M79" s="234" t="str">
        <f t="shared" si="8"/>
        <v/>
      </c>
      <c r="N79" s="246"/>
      <c r="O79" s="237" t="str">
        <f>IFERROR(VLOOKUP(M79,計算用!$A$8:$B$15,2,FALSE),"")</f>
        <v/>
      </c>
      <c r="P79" s="250"/>
      <c r="Q79" s="250"/>
      <c r="R79" s="250"/>
      <c r="S79" s="238" t="str">
        <f t="shared" si="9"/>
        <v/>
      </c>
      <c r="T79" s="247"/>
      <c r="U79" s="248"/>
      <c r="V79" s="235" t="str">
        <f>IF(B79="","",COUNTIF($B$6:$B158,B79))</f>
        <v/>
      </c>
      <c r="W79" s="235" t="str">
        <f>IF(C79="","",COUNTIF($C$6:$C158,C79))</f>
        <v/>
      </c>
      <c r="X79" s="235" t="str">
        <f>IF(D79="","",COUNTIF($D$6:$D158,D79))</f>
        <v/>
      </c>
    </row>
    <row r="80" spans="1:24">
      <c r="A80" s="233">
        <f t="shared" si="5"/>
        <v>75</v>
      </c>
      <c r="B80" s="242"/>
      <c r="C80" s="242"/>
      <c r="D80" s="243"/>
      <c r="E80" s="242" t="str">
        <f t="shared" si="6"/>
        <v/>
      </c>
      <c r="F80" s="242" t="str">
        <f t="shared" si="7"/>
        <v/>
      </c>
      <c r="G80" s="244"/>
      <c r="H80" s="245"/>
      <c r="I80" s="245"/>
      <c r="J80" s="244"/>
      <c r="K80" s="249"/>
      <c r="L80" s="249"/>
      <c r="M80" s="234" t="str">
        <f t="shared" si="8"/>
        <v/>
      </c>
      <c r="N80" s="246"/>
      <c r="O80" s="237" t="str">
        <f>IFERROR(VLOOKUP(M80,計算用!$A$8:$B$15,2,FALSE),"")</f>
        <v/>
      </c>
      <c r="P80" s="250"/>
      <c r="Q80" s="250"/>
      <c r="R80" s="250"/>
      <c r="S80" s="238" t="str">
        <f t="shared" si="9"/>
        <v/>
      </c>
      <c r="T80" s="247"/>
      <c r="U80" s="248"/>
      <c r="V80" s="235" t="str">
        <f>IF(B80="","",COUNTIF($B$6:$B159,B80))</f>
        <v/>
      </c>
      <c r="W80" s="235" t="str">
        <f>IF(C80="","",COUNTIF($C$6:$C159,C80))</f>
        <v/>
      </c>
      <c r="X80" s="235" t="str">
        <f>IF(D80="","",COUNTIF($D$6:$D159,D80))</f>
        <v/>
      </c>
    </row>
    <row r="81" spans="1:24">
      <c r="A81" s="233">
        <f t="shared" si="5"/>
        <v>76</v>
      </c>
      <c r="B81" s="242"/>
      <c r="C81" s="242"/>
      <c r="D81" s="243"/>
      <c r="E81" s="242" t="str">
        <f t="shared" si="6"/>
        <v/>
      </c>
      <c r="F81" s="242" t="str">
        <f t="shared" si="7"/>
        <v/>
      </c>
      <c r="G81" s="244"/>
      <c r="H81" s="245"/>
      <c r="I81" s="245"/>
      <c r="J81" s="244"/>
      <c r="K81" s="249"/>
      <c r="L81" s="249"/>
      <c r="M81" s="234" t="str">
        <f t="shared" si="8"/>
        <v/>
      </c>
      <c r="N81" s="246"/>
      <c r="O81" s="237" t="str">
        <f>IFERROR(VLOOKUP(M81,計算用!$A$8:$B$15,2,FALSE),"")</f>
        <v/>
      </c>
      <c r="P81" s="250"/>
      <c r="Q81" s="250"/>
      <c r="R81" s="250"/>
      <c r="S81" s="238" t="str">
        <f t="shared" si="9"/>
        <v/>
      </c>
      <c r="T81" s="247"/>
      <c r="U81" s="248"/>
      <c r="V81" s="235" t="str">
        <f>IF(B81="","",COUNTIF($B$6:$B160,B81))</f>
        <v/>
      </c>
      <c r="W81" s="235" t="str">
        <f>IF(C81="","",COUNTIF($C$6:$C160,C81))</f>
        <v/>
      </c>
      <c r="X81" s="235" t="str">
        <f>IF(D81="","",COUNTIF($D$6:$D160,D81))</f>
        <v/>
      </c>
    </row>
    <row r="82" spans="1:24">
      <c r="A82" s="233">
        <f t="shared" si="5"/>
        <v>77</v>
      </c>
      <c r="B82" s="242"/>
      <c r="C82" s="242"/>
      <c r="D82" s="243"/>
      <c r="E82" s="242" t="str">
        <f t="shared" si="6"/>
        <v/>
      </c>
      <c r="F82" s="242" t="str">
        <f t="shared" si="7"/>
        <v/>
      </c>
      <c r="G82" s="244"/>
      <c r="H82" s="245"/>
      <c r="I82" s="245"/>
      <c r="J82" s="244"/>
      <c r="K82" s="249"/>
      <c r="L82" s="249"/>
      <c r="M82" s="234" t="str">
        <f t="shared" si="8"/>
        <v/>
      </c>
      <c r="N82" s="246"/>
      <c r="O82" s="237" t="str">
        <f>IFERROR(VLOOKUP(M82,計算用!$A$8:$B$15,2,FALSE),"")</f>
        <v/>
      </c>
      <c r="P82" s="250"/>
      <c r="Q82" s="250"/>
      <c r="R82" s="250"/>
      <c r="S82" s="238" t="str">
        <f t="shared" si="9"/>
        <v/>
      </c>
      <c r="T82" s="247"/>
      <c r="U82" s="248"/>
      <c r="V82" s="235" t="str">
        <f>IF(B82="","",COUNTIF($B$6:$B161,B82))</f>
        <v/>
      </c>
      <c r="W82" s="235" t="str">
        <f>IF(C82="","",COUNTIF($C$6:$C161,C82))</f>
        <v/>
      </c>
      <c r="X82" s="235" t="str">
        <f>IF(D82="","",COUNTIF($D$6:$D161,D82))</f>
        <v/>
      </c>
    </row>
    <row r="83" spans="1:24">
      <c r="A83" s="233">
        <f t="shared" si="5"/>
        <v>78</v>
      </c>
      <c r="B83" s="242"/>
      <c r="C83" s="242"/>
      <c r="D83" s="243"/>
      <c r="E83" s="242" t="str">
        <f t="shared" si="6"/>
        <v/>
      </c>
      <c r="F83" s="242" t="str">
        <f t="shared" si="7"/>
        <v/>
      </c>
      <c r="G83" s="244"/>
      <c r="H83" s="245"/>
      <c r="I83" s="245"/>
      <c r="J83" s="244"/>
      <c r="K83" s="249"/>
      <c r="L83" s="249"/>
      <c r="M83" s="234" t="str">
        <f t="shared" si="8"/>
        <v/>
      </c>
      <c r="N83" s="246"/>
      <c r="O83" s="237" t="str">
        <f>IFERROR(VLOOKUP(M83,計算用!$A$8:$B$15,2,FALSE),"")</f>
        <v/>
      </c>
      <c r="P83" s="250"/>
      <c r="Q83" s="250"/>
      <c r="R83" s="250"/>
      <c r="S83" s="238" t="str">
        <f t="shared" si="9"/>
        <v/>
      </c>
      <c r="T83" s="247"/>
      <c r="U83" s="248"/>
      <c r="V83" s="235" t="str">
        <f>IF(B83="","",COUNTIF($B$6:$B162,B83))</f>
        <v/>
      </c>
      <c r="W83" s="235" t="str">
        <f>IF(C83="","",COUNTIF($C$6:$C162,C83))</f>
        <v/>
      </c>
      <c r="X83" s="235" t="str">
        <f>IF(D83="","",COUNTIF($D$6:$D162,D83))</f>
        <v/>
      </c>
    </row>
    <row r="84" spans="1:24">
      <c r="A84" s="233">
        <f t="shared" si="5"/>
        <v>79</v>
      </c>
      <c r="B84" s="242"/>
      <c r="C84" s="242"/>
      <c r="D84" s="243"/>
      <c r="E84" s="242" t="str">
        <f t="shared" si="6"/>
        <v/>
      </c>
      <c r="F84" s="242" t="str">
        <f t="shared" si="7"/>
        <v/>
      </c>
      <c r="G84" s="244"/>
      <c r="H84" s="245"/>
      <c r="I84" s="245"/>
      <c r="J84" s="244"/>
      <c r="K84" s="249"/>
      <c r="L84" s="249"/>
      <c r="M84" s="234" t="str">
        <f t="shared" si="8"/>
        <v/>
      </c>
      <c r="N84" s="246"/>
      <c r="O84" s="237" t="str">
        <f>IFERROR(VLOOKUP(M84,計算用!$A$8:$B$15,2,FALSE),"")</f>
        <v/>
      </c>
      <c r="P84" s="250"/>
      <c r="Q84" s="250"/>
      <c r="R84" s="250"/>
      <c r="S84" s="238" t="str">
        <f t="shared" si="9"/>
        <v/>
      </c>
      <c r="T84" s="247"/>
      <c r="U84" s="248"/>
      <c r="V84" s="235" t="str">
        <f>IF(B84="","",COUNTIF($B$6:$B163,B84))</f>
        <v/>
      </c>
      <c r="W84" s="235" t="str">
        <f>IF(C84="","",COUNTIF($C$6:$C163,C84))</f>
        <v/>
      </c>
      <c r="X84" s="235" t="str">
        <f>IF(D84="","",COUNTIF($D$6:$D163,D84))</f>
        <v/>
      </c>
    </row>
    <row r="85" spans="1:24">
      <c r="A85" s="233">
        <f t="shared" si="5"/>
        <v>80</v>
      </c>
      <c r="B85" s="242"/>
      <c r="C85" s="242"/>
      <c r="D85" s="243"/>
      <c r="E85" s="242" t="str">
        <f t="shared" si="6"/>
        <v/>
      </c>
      <c r="F85" s="242" t="str">
        <f t="shared" si="7"/>
        <v/>
      </c>
      <c r="G85" s="244"/>
      <c r="H85" s="245"/>
      <c r="I85" s="245"/>
      <c r="J85" s="244"/>
      <c r="K85" s="249"/>
      <c r="L85" s="249"/>
      <c r="M85" s="234" t="str">
        <f t="shared" si="8"/>
        <v/>
      </c>
      <c r="N85" s="246"/>
      <c r="O85" s="237" t="str">
        <f>IFERROR(VLOOKUP(M85,計算用!$A$8:$B$15,2,FALSE),"")</f>
        <v/>
      </c>
      <c r="P85" s="250"/>
      <c r="Q85" s="250"/>
      <c r="R85" s="250"/>
      <c r="S85" s="238" t="str">
        <f t="shared" si="9"/>
        <v/>
      </c>
      <c r="T85" s="247"/>
      <c r="U85" s="248"/>
      <c r="V85" s="235" t="str">
        <f>IF(B85="","",COUNTIF($B$6:$B164,B85))</f>
        <v/>
      </c>
      <c r="W85" s="235" t="str">
        <f>IF(C85="","",COUNTIF($C$6:$C164,C85))</f>
        <v/>
      </c>
      <c r="X85" s="235" t="str">
        <f>IF(D85="","",COUNTIF($D$6:$D164,D85))</f>
        <v/>
      </c>
    </row>
    <row r="86" spans="1:24">
      <c r="S86" s="236"/>
    </row>
  </sheetData>
  <sheetProtection sheet="1" selectLockedCells="1"/>
  <mergeCells count="11">
    <mergeCell ref="V4:X4"/>
    <mergeCell ref="P4:S4"/>
    <mergeCell ref="T4:U4"/>
    <mergeCell ref="A4:A5"/>
    <mergeCell ref="G4:G5"/>
    <mergeCell ref="H4:J4"/>
    <mergeCell ref="O4:O5"/>
    <mergeCell ref="B4:B5"/>
    <mergeCell ref="C4:C5"/>
    <mergeCell ref="D4:D5"/>
    <mergeCell ref="K4:N4"/>
  </mergeCells>
  <phoneticPr fontId="3"/>
  <dataValidations count="4">
    <dataValidation type="list" allowBlank="1" showInputMessage="1" showErrorMessage="1" sqref="R6:R85" xr:uid="{00000000-0002-0000-0500-000000000000}">
      <formula1>"該当"</formula1>
    </dataValidation>
    <dataValidation type="custom" allowBlank="1" showInputMessage="1" showErrorMessage="1" sqref="B7:C85" xr:uid="{00000000-0002-0000-0500-000001000000}">
      <formula1>ISERROR(FIND(" ",B7))</formula1>
    </dataValidation>
    <dataValidation type="custom" allowBlank="1" showInputMessage="1" showErrorMessage="1" sqref="B6:C6" xr:uid="{00000000-0002-0000-0500-000002000000}">
      <formula1>AND(ISERROR(FIND(" ",B6)),ISERROR(FIND("　",B6)))</formula1>
    </dataValidation>
    <dataValidation type="list" allowBlank="1" showInputMessage="1" showErrorMessage="1" sqref="S6:S85" xr:uid="{00000000-0002-0000-0500-000003000000}">
      <formula1>"！,可"</formula1>
    </dataValidation>
  </dataValidations>
  <printOptions horizontalCentered="1"/>
  <pageMargins left="0.31496062992125984" right="0.31496062992125984" top="0.74803149606299213" bottom="0.55118110236220474" header="0.31496062992125984" footer="0.31496062992125984"/>
  <pageSetup paperSize="9" scale="8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4000000}">
          <x14:formula1>
            <xm:f>計算用!$A$17:$A$18</xm:f>
          </x14:formula1>
          <xm:sqref>P6:Q85</xm:sqref>
        </x14:dataValidation>
        <x14:dataValidation type="list" allowBlank="1" showInputMessage="1" showErrorMessage="1" xr:uid="{00000000-0002-0000-0500-000005000000}">
          <x14:formula1>
            <xm:f>計算用!$A$3:$A$4</xm:f>
          </x14:formula1>
          <xm:sqref>K6:K85</xm:sqref>
        </x14:dataValidation>
        <x14:dataValidation type="list" allowBlank="1" showInputMessage="1" showErrorMessage="1" xr:uid="{00000000-0002-0000-0500-000006000000}">
          <x14:formula1>
            <xm:f>OFFSET(計算用!$A$2,MATCH(K6,計算用!$A$3:$A$4,0),1,1,3)</xm:f>
          </x14:formula1>
          <xm:sqref>L6:L85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AR104"/>
  <sheetViews>
    <sheetView view="pageBreakPreview" zoomScale="65" zoomScaleNormal="100" zoomScaleSheetLayoutView="65" workbookViewId="0">
      <pane ySplit="4" topLeftCell="A5" activePane="bottomLeft" state="frozen"/>
      <selection pane="bottomLeft" activeCell="I11" sqref="I11"/>
    </sheetView>
  </sheetViews>
  <sheetFormatPr defaultRowHeight="13.5"/>
  <cols>
    <col min="1" max="1" width="4.75" bestFit="1" customWidth="1"/>
    <col min="2" max="2" width="13.875" customWidth="1"/>
    <col min="3" max="3" width="21.625" customWidth="1"/>
    <col min="4" max="4" width="9.125" style="213"/>
    <col min="5" max="5" width="11.75" customWidth="1"/>
    <col min="6" max="9" width="4.125" customWidth="1"/>
    <col min="11" max="13" width="4.125" customWidth="1"/>
    <col min="14" max="14" width="6" style="195" bestFit="1" customWidth="1"/>
    <col min="15" max="21" width="4.125" customWidth="1"/>
    <col min="22" max="22" width="20.125" bestFit="1" customWidth="1"/>
    <col min="23" max="23" width="20.125" customWidth="1"/>
    <col min="24" max="26" width="4" customWidth="1"/>
    <col min="27" max="40" width="4.125" customWidth="1"/>
    <col min="41" max="41" width="20.125" bestFit="1" customWidth="1"/>
    <col min="42" max="42" width="20.125" customWidth="1"/>
  </cols>
  <sheetData>
    <row r="1" spans="1:44" ht="30.75" customHeight="1">
      <c r="A1" s="7" t="s">
        <v>228</v>
      </c>
    </row>
    <row r="2" spans="1:44" ht="3.75" customHeight="1">
      <c r="B2" s="7"/>
    </row>
    <row r="3" spans="1:44" s="196" customFormat="1" ht="30" customHeight="1">
      <c r="A3" s="450" t="s">
        <v>229</v>
      </c>
      <c r="B3" s="279" t="s">
        <v>52</v>
      </c>
      <c r="C3" s="450" t="s">
        <v>230</v>
      </c>
      <c r="D3" s="451" t="s">
        <v>237</v>
      </c>
      <c r="E3" s="453" t="s">
        <v>238</v>
      </c>
      <c r="F3" s="454"/>
      <c r="G3" s="454"/>
      <c r="H3" s="454"/>
      <c r="I3" s="454"/>
      <c r="J3" s="454"/>
      <c r="K3" s="454"/>
      <c r="L3" s="454"/>
      <c r="M3" s="454"/>
      <c r="N3" s="454"/>
      <c r="O3" s="454"/>
      <c r="P3" s="454"/>
      <c r="Q3" s="454"/>
      <c r="R3" s="454"/>
      <c r="S3" s="454"/>
      <c r="T3" s="454"/>
      <c r="U3" s="454"/>
      <c r="V3" s="454"/>
      <c r="W3" s="455"/>
      <c r="X3" s="467" t="s">
        <v>239</v>
      </c>
      <c r="Y3" s="468"/>
      <c r="Z3" s="468"/>
      <c r="AA3" s="468"/>
      <c r="AB3" s="468"/>
      <c r="AC3" s="468"/>
      <c r="AD3" s="468"/>
      <c r="AE3" s="468"/>
      <c r="AF3" s="468"/>
      <c r="AG3" s="468"/>
      <c r="AH3" s="468"/>
      <c r="AI3" s="468"/>
      <c r="AJ3" s="468"/>
      <c r="AK3" s="468"/>
      <c r="AL3" s="468"/>
      <c r="AM3" s="468"/>
      <c r="AN3" s="468"/>
      <c r="AO3" s="468"/>
      <c r="AP3" s="469"/>
      <c r="AQ3" s="456" t="s">
        <v>249</v>
      </c>
      <c r="AR3" s="456"/>
    </row>
    <row r="4" spans="1:44" s="196" customFormat="1" ht="30" customHeight="1">
      <c r="A4" s="450"/>
      <c r="B4" s="279"/>
      <c r="C4" s="450"/>
      <c r="D4" s="452"/>
      <c r="E4" s="204" t="s">
        <v>231</v>
      </c>
      <c r="F4" s="457" t="s">
        <v>243</v>
      </c>
      <c r="G4" s="458"/>
      <c r="H4" s="458"/>
      <c r="I4" s="459"/>
      <c r="J4" s="204" t="s">
        <v>232</v>
      </c>
      <c r="K4" s="460" t="s">
        <v>233</v>
      </c>
      <c r="L4" s="460"/>
      <c r="M4" s="460"/>
      <c r="N4" s="204" t="s">
        <v>62</v>
      </c>
      <c r="O4" s="460" t="s">
        <v>234</v>
      </c>
      <c r="P4" s="460"/>
      <c r="Q4" s="460"/>
      <c r="R4" s="460"/>
      <c r="S4" s="460"/>
      <c r="T4" s="460"/>
      <c r="U4" s="460"/>
      <c r="V4" s="204" t="s">
        <v>235</v>
      </c>
      <c r="W4" s="205" t="s">
        <v>250</v>
      </c>
      <c r="X4" s="461" t="s">
        <v>248</v>
      </c>
      <c r="Y4" s="462"/>
      <c r="Z4" s="463"/>
      <c r="AA4" s="464" t="s">
        <v>236</v>
      </c>
      <c r="AB4" s="465"/>
      <c r="AC4" s="465"/>
      <c r="AD4" s="465"/>
      <c r="AE4" s="465"/>
      <c r="AF4" s="466"/>
      <c r="AG4" s="461" t="s">
        <v>251</v>
      </c>
      <c r="AH4" s="462"/>
      <c r="AI4" s="462"/>
      <c r="AJ4" s="462"/>
      <c r="AK4" s="462"/>
      <c r="AL4" s="462"/>
      <c r="AM4" s="462"/>
      <c r="AN4" s="463"/>
      <c r="AO4" s="203" t="s">
        <v>235</v>
      </c>
      <c r="AP4" s="203" t="s">
        <v>250</v>
      </c>
      <c r="AQ4" s="206" t="s">
        <v>252</v>
      </c>
      <c r="AR4" s="206" t="s">
        <v>253</v>
      </c>
    </row>
    <row r="5" spans="1:44" ht="21.75" customHeight="1">
      <c r="A5" s="185">
        <f>実績報告額一覧!A5</f>
        <v>1</v>
      </c>
      <c r="B5" s="201">
        <f>IF(実績報告額一覧!B5="","",実績報告額一覧!B5)</f>
        <v>0</v>
      </c>
      <c r="C5" s="201">
        <f ca="1">IF(実績報告額一覧!B5="","",実績報告額一覧!C5)</f>
        <v>0</v>
      </c>
      <c r="D5" s="214">
        <f ca="1">IF(実績報告額一覧!B5="","",実績報告額一覧!M5)</f>
        <v>0</v>
      </c>
      <c r="E5" s="197"/>
      <c r="F5" s="198"/>
      <c r="G5" s="199"/>
      <c r="H5" s="199"/>
      <c r="I5" s="199"/>
      <c r="J5" s="197"/>
      <c r="K5" s="198"/>
      <c r="L5" s="199"/>
      <c r="M5" s="200"/>
      <c r="N5" s="202"/>
      <c r="O5" s="198"/>
      <c r="P5" s="199"/>
      <c r="Q5" s="199"/>
      <c r="R5" s="199"/>
      <c r="S5" s="199"/>
      <c r="T5" s="199"/>
      <c r="U5" s="200"/>
      <c r="V5" s="197"/>
      <c r="W5" s="207"/>
      <c r="X5" s="198"/>
      <c r="Y5" s="199"/>
      <c r="Z5" s="200"/>
      <c r="AA5" s="198"/>
      <c r="AB5" s="199"/>
      <c r="AC5" s="199"/>
      <c r="AD5" s="199"/>
      <c r="AE5" s="199"/>
      <c r="AF5" s="200"/>
      <c r="AG5" s="198"/>
      <c r="AH5" s="199"/>
      <c r="AI5" s="199"/>
      <c r="AJ5" s="199"/>
      <c r="AK5" s="199"/>
      <c r="AL5" s="199"/>
      <c r="AM5" s="199"/>
      <c r="AN5" s="200"/>
      <c r="AO5" s="197"/>
      <c r="AP5" s="197"/>
      <c r="AQ5" s="185" t="str">
        <f>IF(V5="","",1)</f>
        <v/>
      </c>
      <c r="AR5" s="185" t="str">
        <f>IF(AO5="","",1)</f>
        <v/>
      </c>
    </row>
    <row r="6" spans="1:44" ht="21.75" customHeight="1">
      <c r="A6" s="185">
        <f>実績報告額一覧!A6</f>
        <v>2</v>
      </c>
      <c r="B6" s="201" t="str">
        <f>IF(実績報告額一覧!B6="","",実績報告額一覧!B6)</f>
        <v/>
      </c>
      <c r="C6" s="201" t="str">
        <f>IF(実績報告額一覧!B6="","",実績報告額一覧!C6)</f>
        <v/>
      </c>
      <c r="D6" s="214" t="str">
        <f>IF(実績報告額一覧!B6="","",実績報告額一覧!M6)</f>
        <v/>
      </c>
      <c r="E6" s="197"/>
      <c r="F6" s="198"/>
      <c r="G6" s="199"/>
      <c r="H6" s="199"/>
      <c r="I6" s="199"/>
      <c r="J6" s="197"/>
      <c r="K6" s="198"/>
      <c r="L6" s="199"/>
      <c r="M6" s="200"/>
      <c r="N6" s="202"/>
      <c r="O6" s="198"/>
      <c r="P6" s="199"/>
      <c r="Q6" s="199"/>
      <c r="R6" s="199"/>
      <c r="S6" s="199"/>
      <c r="T6" s="199"/>
      <c r="U6" s="200"/>
      <c r="V6" s="197"/>
      <c r="W6" s="207"/>
      <c r="X6" s="198"/>
      <c r="Y6" s="199"/>
      <c r="Z6" s="200"/>
      <c r="AA6" s="198"/>
      <c r="AB6" s="199"/>
      <c r="AC6" s="199"/>
      <c r="AD6" s="199"/>
      <c r="AE6" s="199"/>
      <c r="AF6" s="200"/>
      <c r="AG6" s="198"/>
      <c r="AH6" s="199"/>
      <c r="AI6" s="199"/>
      <c r="AJ6" s="199"/>
      <c r="AK6" s="199"/>
      <c r="AL6" s="199"/>
      <c r="AM6" s="199"/>
      <c r="AN6" s="200"/>
      <c r="AO6" s="197"/>
      <c r="AP6" s="197"/>
      <c r="AQ6" s="185" t="str">
        <f t="shared" ref="AQ6:AQ69" si="0">IF(V6="","",1)</f>
        <v/>
      </c>
      <c r="AR6" s="185" t="str">
        <f t="shared" ref="AR6:AR69" si="1">IF(AO6="","",1)</f>
        <v/>
      </c>
    </row>
    <row r="7" spans="1:44" ht="21.75" customHeight="1">
      <c r="A7" s="185">
        <f>実績報告額一覧!A7</f>
        <v>3</v>
      </c>
      <c r="B7" s="201" t="str">
        <f>IF(実績報告額一覧!B7="","",実績報告額一覧!B7)</f>
        <v/>
      </c>
      <c r="C7" s="201" t="str">
        <f>IF(実績報告額一覧!B7="","",実績報告額一覧!C7)</f>
        <v/>
      </c>
      <c r="D7" s="214" t="str">
        <f>IF(実績報告額一覧!B7="","",実績報告額一覧!M7)</f>
        <v/>
      </c>
      <c r="E7" s="197"/>
      <c r="F7" s="198"/>
      <c r="G7" s="199"/>
      <c r="H7" s="199"/>
      <c r="I7" s="199"/>
      <c r="J7" s="197"/>
      <c r="K7" s="198"/>
      <c r="L7" s="199"/>
      <c r="M7" s="200"/>
      <c r="N7" s="202"/>
      <c r="O7" s="198"/>
      <c r="P7" s="199"/>
      <c r="Q7" s="199"/>
      <c r="R7" s="199"/>
      <c r="S7" s="199"/>
      <c r="T7" s="199"/>
      <c r="U7" s="200"/>
      <c r="V7" s="197"/>
      <c r="W7" s="207"/>
      <c r="X7" s="198"/>
      <c r="Y7" s="199"/>
      <c r="Z7" s="200"/>
      <c r="AA7" s="198"/>
      <c r="AB7" s="199"/>
      <c r="AC7" s="199"/>
      <c r="AD7" s="199"/>
      <c r="AE7" s="199"/>
      <c r="AF7" s="200"/>
      <c r="AG7" s="198"/>
      <c r="AH7" s="199"/>
      <c r="AI7" s="199"/>
      <c r="AJ7" s="199"/>
      <c r="AK7" s="199"/>
      <c r="AL7" s="199"/>
      <c r="AM7" s="199"/>
      <c r="AN7" s="200"/>
      <c r="AO7" s="197"/>
      <c r="AP7" s="197"/>
      <c r="AQ7" s="185" t="str">
        <f t="shared" si="0"/>
        <v/>
      </c>
      <c r="AR7" s="185" t="str">
        <f t="shared" si="1"/>
        <v/>
      </c>
    </row>
    <row r="8" spans="1:44" ht="21.75" customHeight="1">
      <c r="A8" s="185">
        <f>実績報告額一覧!A8</f>
        <v>4</v>
      </c>
      <c r="B8" s="201" t="str">
        <f>IF(実績報告額一覧!B8="","",実績報告額一覧!B8)</f>
        <v/>
      </c>
      <c r="C8" s="201" t="str">
        <f>IF(実績報告額一覧!B8="","",実績報告額一覧!C8)</f>
        <v/>
      </c>
      <c r="D8" s="214" t="str">
        <f>IF(実績報告額一覧!B8="","",実績報告額一覧!M8)</f>
        <v/>
      </c>
      <c r="E8" s="197"/>
      <c r="F8" s="198"/>
      <c r="G8" s="199"/>
      <c r="H8" s="199"/>
      <c r="I8" s="199"/>
      <c r="J8" s="197"/>
      <c r="K8" s="198"/>
      <c r="L8" s="199"/>
      <c r="M8" s="200"/>
      <c r="N8" s="202"/>
      <c r="O8" s="198"/>
      <c r="P8" s="199"/>
      <c r="Q8" s="199"/>
      <c r="R8" s="199"/>
      <c r="S8" s="199"/>
      <c r="T8" s="199"/>
      <c r="U8" s="200"/>
      <c r="V8" s="197"/>
      <c r="W8" s="207"/>
      <c r="X8" s="198"/>
      <c r="Y8" s="199"/>
      <c r="Z8" s="200"/>
      <c r="AA8" s="198"/>
      <c r="AB8" s="199"/>
      <c r="AC8" s="199"/>
      <c r="AD8" s="199"/>
      <c r="AE8" s="199"/>
      <c r="AF8" s="200"/>
      <c r="AG8" s="198"/>
      <c r="AH8" s="199"/>
      <c r="AI8" s="199"/>
      <c r="AJ8" s="199"/>
      <c r="AK8" s="199"/>
      <c r="AL8" s="199"/>
      <c r="AM8" s="199"/>
      <c r="AN8" s="200"/>
      <c r="AO8" s="197"/>
      <c r="AP8" s="197"/>
      <c r="AQ8" s="185" t="str">
        <f t="shared" si="0"/>
        <v/>
      </c>
      <c r="AR8" s="185" t="str">
        <f t="shared" si="1"/>
        <v/>
      </c>
    </row>
    <row r="9" spans="1:44" ht="21.75" customHeight="1">
      <c r="A9" s="185">
        <f>実績報告額一覧!A9</f>
        <v>5</v>
      </c>
      <c r="B9" s="201" t="str">
        <f>IF(実績報告額一覧!B9="","",実績報告額一覧!B9)</f>
        <v/>
      </c>
      <c r="C9" s="201" t="str">
        <f>IF(実績報告額一覧!B9="","",実績報告額一覧!C9)</f>
        <v/>
      </c>
      <c r="D9" s="214" t="str">
        <f>IF(実績報告額一覧!B9="","",実績報告額一覧!M9)</f>
        <v/>
      </c>
      <c r="E9" s="197"/>
      <c r="F9" s="198"/>
      <c r="G9" s="199"/>
      <c r="H9" s="199"/>
      <c r="I9" s="199"/>
      <c r="J9" s="197"/>
      <c r="K9" s="198"/>
      <c r="L9" s="199"/>
      <c r="M9" s="200"/>
      <c r="N9" s="202"/>
      <c r="O9" s="198"/>
      <c r="P9" s="199"/>
      <c r="Q9" s="199"/>
      <c r="R9" s="199"/>
      <c r="S9" s="199"/>
      <c r="T9" s="199"/>
      <c r="U9" s="200"/>
      <c r="V9" s="197"/>
      <c r="W9" s="207"/>
      <c r="X9" s="198"/>
      <c r="Y9" s="199"/>
      <c r="Z9" s="200"/>
      <c r="AA9" s="198"/>
      <c r="AB9" s="199"/>
      <c r="AC9" s="199"/>
      <c r="AD9" s="199"/>
      <c r="AE9" s="199"/>
      <c r="AF9" s="200"/>
      <c r="AG9" s="198"/>
      <c r="AH9" s="199"/>
      <c r="AI9" s="199"/>
      <c r="AJ9" s="199"/>
      <c r="AK9" s="199"/>
      <c r="AL9" s="199"/>
      <c r="AM9" s="199"/>
      <c r="AN9" s="200"/>
      <c r="AO9" s="197"/>
      <c r="AP9" s="197"/>
      <c r="AQ9" s="185" t="str">
        <f t="shared" si="0"/>
        <v/>
      </c>
      <c r="AR9" s="185" t="str">
        <f t="shared" si="1"/>
        <v/>
      </c>
    </row>
    <row r="10" spans="1:44" ht="21.75" customHeight="1">
      <c r="A10" s="185">
        <f>実績報告額一覧!A10</f>
        <v>6</v>
      </c>
      <c r="B10" s="201" t="str">
        <f>IF(実績報告額一覧!B10="","",実績報告額一覧!B10)</f>
        <v/>
      </c>
      <c r="C10" s="201" t="str">
        <f>IF(実績報告額一覧!B10="","",実績報告額一覧!C10)</f>
        <v/>
      </c>
      <c r="D10" s="214" t="str">
        <f>IF(実績報告額一覧!B10="","",実績報告額一覧!M10)</f>
        <v/>
      </c>
      <c r="E10" s="197"/>
      <c r="F10" s="198"/>
      <c r="G10" s="199"/>
      <c r="H10" s="199"/>
      <c r="I10" s="199"/>
      <c r="J10" s="197"/>
      <c r="K10" s="198"/>
      <c r="L10" s="199"/>
      <c r="M10" s="200"/>
      <c r="N10" s="202"/>
      <c r="O10" s="198"/>
      <c r="P10" s="199"/>
      <c r="Q10" s="199"/>
      <c r="R10" s="199"/>
      <c r="S10" s="199"/>
      <c r="T10" s="199"/>
      <c r="U10" s="200"/>
      <c r="V10" s="197"/>
      <c r="W10" s="207"/>
      <c r="X10" s="198"/>
      <c r="Y10" s="199"/>
      <c r="Z10" s="200"/>
      <c r="AA10" s="198"/>
      <c r="AB10" s="199"/>
      <c r="AC10" s="199"/>
      <c r="AD10" s="199"/>
      <c r="AE10" s="199"/>
      <c r="AF10" s="200"/>
      <c r="AG10" s="198"/>
      <c r="AH10" s="199"/>
      <c r="AI10" s="199"/>
      <c r="AJ10" s="199"/>
      <c r="AK10" s="199"/>
      <c r="AL10" s="199"/>
      <c r="AM10" s="199"/>
      <c r="AN10" s="200"/>
      <c r="AO10" s="197"/>
      <c r="AP10" s="197"/>
      <c r="AQ10" s="185" t="str">
        <f t="shared" si="0"/>
        <v/>
      </c>
      <c r="AR10" s="185" t="str">
        <f t="shared" si="1"/>
        <v/>
      </c>
    </row>
    <row r="11" spans="1:44" ht="21.75" customHeight="1">
      <c r="A11" s="185">
        <f>実績報告額一覧!A11</f>
        <v>7</v>
      </c>
      <c r="B11" s="201" t="str">
        <f>IF(実績報告額一覧!B11="","",実績報告額一覧!B11)</f>
        <v/>
      </c>
      <c r="C11" s="201" t="str">
        <f>IF(実績報告額一覧!B11="","",実績報告額一覧!C11)</f>
        <v/>
      </c>
      <c r="D11" s="214" t="str">
        <f>IF(実績報告額一覧!B11="","",実績報告額一覧!M11)</f>
        <v/>
      </c>
      <c r="E11" s="197"/>
      <c r="F11" s="198"/>
      <c r="G11" s="199"/>
      <c r="H11" s="199"/>
      <c r="I11" s="199"/>
      <c r="J11" s="197"/>
      <c r="K11" s="198"/>
      <c r="L11" s="199"/>
      <c r="M11" s="200"/>
      <c r="N11" s="202"/>
      <c r="O11" s="198"/>
      <c r="P11" s="199"/>
      <c r="Q11" s="199"/>
      <c r="R11" s="199"/>
      <c r="S11" s="199"/>
      <c r="T11" s="199"/>
      <c r="U11" s="200"/>
      <c r="V11" s="197"/>
      <c r="W11" s="207"/>
      <c r="X11" s="198"/>
      <c r="Y11" s="199"/>
      <c r="Z11" s="200"/>
      <c r="AA11" s="198"/>
      <c r="AB11" s="199"/>
      <c r="AC11" s="199"/>
      <c r="AD11" s="199"/>
      <c r="AE11" s="199"/>
      <c r="AF11" s="200"/>
      <c r="AG11" s="198"/>
      <c r="AH11" s="199"/>
      <c r="AI11" s="199"/>
      <c r="AJ11" s="199"/>
      <c r="AK11" s="199"/>
      <c r="AL11" s="199"/>
      <c r="AM11" s="199"/>
      <c r="AN11" s="200"/>
      <c r="AO11" s="197"/>
      <c r="AP11" s="197"/>
      <c r="AQ11" s="185" t="str">
        <f t="shared" si="0"/>
        <v/>
      </c>
      <c r="AR11" s="185" t="str">
        <f t="shared" si="1"/>
        <v/>
      </c>
    </row>
    <row r="12" spans="1:44" ht="21.75" customHeight="1">
      <c r="A12" s="185">
        <f>実績報告額一覧!A12</f>
        <v>8</v>
      </c>
      <c r="B12" s="201" t="str">
        <f>IF(実績報告額一覧!B12="","",実績報告額一覧!B12)</f>
        <v/>
      </c>
      <c r="C12" s="201" t="str">
        <f>IF(実績報告額一覧!B12="","",実績報告額一覧!C12)</f>
        <v/>
      </c>
      <c r="D12" s="214" t="str">
        <f>IF(実績報告額一覧!B12="","",実績報告額一覧!M12)</f>
        <v/>
      </c>
      <c r="E12" s="197"/>
      <c r="F12" s="198"/>
      <c r="G12" s="199"/>
      <c r="H12" s="199"/>
      <c r="I12" s="199"/>
      <c r="J12" s="197"/>
      <c r="K12" s="198"/>
      <c r="L12" s="199"/>
      <c r="M12" s="200"/>
      <c r="N12" s="202"/>
      <c r="O12" s="198"/>
      <c r="P12" s="199"/>
      <c r="Q12" s="199"/>
      <c r="R12" s="199"/>
      <c r="S12" s="199"/>
      <c r="T12" s="199"/>
      <c r="U12" s="200"/>
      <c r="V12" s="197"/>
      <c r="W12" s="207"/>
      <c r="X12" s="198"/>
      <c r="Y12" s="199"/>
      <c r="Z12" s="200"/>
      <c r="AA12" s="198"/>
      <c r="AB12" s="199"/>
      <c r="AC12" s="199"/>
      <c r="AD12" s="199"/>
      <c r="AE12" s="199"/>
      <c r="AF12" s="200"/>
      <c r="AG12" s="198"/>
      <c r="AH12" s="199"/>
      <c r="AI12" s="199"/>
      <c r="AJ12" s="199"/>
      <c r="AK12" s="199"/>
      <c r="AL12" s="199"/>
      <c r="AM12" s="199"/>
      <c r="AN12" s="200"/>
      <c r="AO12" s="197"/>
      <c r="AP12" s="197"/>
      <c r="AQ12" s="185" t="str">
        <f t="shared" si="0"/>
        <v/>
      </c>
      <c r="AR12" s="185" t="str">
        <f t="shared" si="1"/>
        <v/>
      </c>
    </row>
    <row r="13" spans="1:44" ht="21.75" customHeight="1">
      <c r="A13" s="185">
        <f>実績報告額一覧!A13</f>
        <v>9</v>
      </c>
      <c r="B13" s="201" t="str">
        <f>IF(実績報告額一覧!B13="","",実績報告額一覧!B13)</f>
        <v/>
      </c>
      <c r="C13" s="201" t="str">
        <f>IF(実績報告額一覧!B13="","",実績報告額一覧!C13)</f>
        <v/>
      </c>
      <c r="D13" s="214" t="str">
        <f>IF(実績報告額一覧!B13="","",実績報告額一覧!M13)</f>
        <v/>
      </c>
      <c r="E13" s="197"/>
      <c r="F13" s="198"/>
      <c r="G13" s="199"/>
      <c r="H13" s="199"/>
      <c r="I13" s="199"/>
      <c r="J13" s="197"/>
      <c r="K13" s="198"/>
      <c r="L13" s="199"/>
      <c r="M13" s="200"/>
      <c r="N13" s="202"/>
      <c r="O13" s="198"/>
      <c r="P13" s="199"/>
      <c r="Q13" s="199"/>
      <c r="R13" s="199"/>
      <c r="S13" s="199"/>
      <c r="T13" s="199"/>
      <c r="U13" s="200"/>
      <c r="V13" s="197"/>
      <c r="W13" s="207"/>
      <c r="X13" s="198"/>
      <c r="Y13" s="199"/>
      <c r="Z13" s="200"/>
      <c r="AA13" s="198"/>
      <c r="AB13" s="199"/>
      <c r="AC13" s="199"/>
      <c r="AD13" s="199"/>
      <c r="AE13" s="199"/>
      <c r="AF13" s="200"/>
      <c r="AG13" s="198"/>
      <c r="AH13" s="199"/>
      <c r="AI13" s="199"/>
      <c r="AJ13" s="199"/>
      <c r="AK13" s="199"/>
      <c r="AL13" s="199"/>
      <c r="AM13" s="199"/>
      <c r="AN13" s="200"/>
      <c r="AO13" s="197"/>
      <c r="AP13" s="197"/>
      <c r="AQ13" s="185" t="str">
        <f t="shared" si="0"/>
        <v/>
      </c>
      <c r="AR13" s="185" t="str">
        <f t="shared" si="1"/>
        <v/>
      </c>
    </row>
    <row r="14" spans="1:44" ht="21.75" customHeight="1">
      <c r="A14" s="185">
        <f>実績報告額一覧!A14</f>
        <v>10</v>
      </c>
      <c r="B14" s="201" t="str">
        <f>IF(実績報告額一覧!B14="","",実績報告額一覧!B14)</f>
        <v/>
      </c>
      <c r="C14" s="201" t="str">
        <f>IF(実績報告額一覧!B14="","",実績報告額一覧!C14)</f>
        <v/>
      </c>
      <c r="D14" s="214" t="str">
        <f>IF(実績報告額一覧!B14="","",実績報告額一覧!M14)</f>
        <v/>
      </c>
      <c r="E14" s="197"/>
      <c r="F14" s="198"/>
      <c r="G14" s="199"/>
      <c r="H14" s="199"/>
      <c r="I14" s="199"/>
      <c r="J14" s="197"/>
      <c r="K14" s="198"/>
      <c r="L14" s="199"/>
      <c r="M14" s="200"/>
      <c r="N14" s="202"/>
      <c r="O14" s="198"/>
      <c r="P14" s="199"/>
      <c r="Q14" s="199"/>
      <c r="R14" s="199"/>
      <c r="S14" s="199"/>
      <c r="T14" s="199"/>
      <c r="U14" s="200"/>
      <c r="V14" s="197"/>
      <c r="W14" s="207"/>
      <c r="X14" s="198"/>
      <c r="Y14" s="199"/>
      <c r="Z14" s="200"/>
      <c r="AA14" s="198"/>
      <c r="AB14" s="199"/>
      <c r="AC14" s="199"/>
      <c r="AD14" s="199"/>
      <c r="AE14" s="199"/>
      <c r="AF14" s="200"/>
      <c r="AG14" s="198"/>
      <c r="AH14" s="199"/>
      <c r="AI14" s="199"/>
      <c r="AJ14" s="199"/>
      <c r="AK14" s="199"/>
      <c r="AL14" s="199"/>
      <c r="AM14" s="199"/>
      <c r="AN14" s="200"/>
      <c r="AO14" s="197"/>
      <c r="AP14" s="197"/>
      <c r="AQ14" s="185" t="str">
        <f t="shared" si="0"/>
        <v/>
      </c>
      <c r="AR14" s="185" t="str">
        <f t="shared" si="1"/>
        <v/>
      </c>
    </row>
    <row r="15" spans="1:44" ht="21.75" customHeight="1">
      <c r="A15" s="185">
        <f>実績報告額一覧!A15</f>
        <v>11</v>
      </c>
      <c r="B15" s="201" t="str">
        <f>IF(実績報告額一覧!B15="","",実績報告額一覧!B15)</f>
        <v/>
      </c>
      <c r="C15" s="201" t="str">
        <f>IF(実績報告額一覧!B15="","",実績報告額一覧!C15)</f>
        <v/>
      </c>
      <c r="D15" s="214" t="str">
        <f>IF(実績報告額一覧!B15="","",実績報告額一覧!M15)</f>
        <v/>
      </c>
      <c r="E15" s="197"/>
      <c r="F15" s="198"/>
      <c r="G15" s="199"/>
      <c r="H15" s="199"/>
      <c r="I15" s="199"/>
      <c r="J15" s="197"/>
      <c r="K15" s="198"/>
      <c r="L15" s="199"/>
      <c r="M15" s="200"/>
      <c r="N15" s="202"/>
      <c r="O15" s="198"/>
      <c r="P15" s="199"/>
      <c r="Q15" s="199"/>
      <c r="R15" s="199"/>
      <c r="S15" s="199"/>
      <c r="T15" s="199"/>
      <c r="U15" s="200"/>
      <c r="V15" s="197"/>
      <c r="W15" s="207"/>
      <c r="X15" s="198"/>
      <c r="Y15" s="199"/>
      <c r="Z15" s="200"/>
      <c r="AA15" s="198"/>
      <c r="AB15" s="199"/>
      <c r="AC15" s="199"/>
      <c r="AD15" s="199"/>
      <c r="AE15" s="199"/>
      <c r="AF15" s="200"/>
      <c r="AG15" s="198"/>
      <c r="AH15" s="199"/>
      <c r="AI15" s="199"/>
      <c r="AJ15" s="199"/>
      <c r="AK15" s="199"/>
      <c r="AL15" s="199"/>
      <c r="AM15" s="199"/>
      <c r="AN15" s="200"/>
      <c r="AO15" s="197"/>
      <c r="AP15" s="197"/>
      <c r="AQ15" s="185" t="str">
        <f t="shared" si="0"/>
        <v/>
      </c>
      <c r="AR15" s="185" t="str">
        <f t="shared" si="1"/>
        <v/>
      </c>
    </row>
    <row r="16" spans="1:44" ht="21.75" customHeight="1">
      <c r="A16" s="185">
        <f>実績報告額一覧!A16</f>
        <v>12</v>
      </c>
      <c r="B16" s="201" t="str">
        <f>IF(実績報告額一覧!B16="","",実績報告額一覧!B16)</f>
        <v/>
      </c>
      <c r="C16" s="201" t="str">
        <f>IF(実績報告額一覧!B16="","",実績報告額一覧!C16)</f>
        <v/>
      </c>
      <c r="D16" s="214" t="str">
        <f>IF(実績報告額一覧!B16="","",実績報告額一覧!M16)</f>
        <v/>
      </c>
      <c r="E16" s="197"/>
      <c r="F16" s="198"/>
      <c r="G16" s="199"/>
      <c r="H16" s="199"/>
      <c r="I16" s="199"/>
      <c r="J16" s="197"/>
      <c r="K16" s="198"/>
      <c r="L16" s="199"/>
      <c r="M16" s="200"/>
      <c r="N16" s="202"/>
      <c r="O16" s="198"/>
      <c r="P16" s="199"/>
      <c r="Q16" s="199"/>
      <c r="R16" s="199"/>
      <c r="S16" s="199"/>
      <c r="T16" s="199"/>
      <c r="U16" s="200"/>
      <c r="V16" s="197"/>
      <c r="W16" s="207"/>
      <c r="X16" s="198"/>
      <c r="Y16" s="199"/>
      <c r="Z16" s="200"/>
      <c r="AA16" s="198"/>
      <c r="AB16" s="199"/>
      <c r="AC16" s="199"/>
      <c r="AD16" s="199"/>
      <c r="AE16" s="199"/>
      <c r="AF16" s="200"/>
      <c r="AG16" s="198"/>
      <c r="AH16" s="199"/>
      <c r="AI16" s="199"/>
      <c r="AJ16" s="199"/>
      <c r="AK16" s="199"/>
      <c r="AL16" s="199"/>
      <c r="AM16" s="199"/>
      <c r="AN16" s="200"/>
      <c r="AO16" s="197"/>
      <c r="AP16" s="197"/>
      <c r="AQ16" s="185" t="str">
        <f t="shared" si="0"/>
        <v/>
      </c>
      <c r="AR16" s="185" t="str">
        <f t="shared" si="1"/>
        <v/>
      </c>
    </row>
    <row r="17" spans="1:44" ht="21.75" customHeight="1">
      <c r="A17" s="185">
        <f>実績報告額一覧!A17</f>
        <v>13</v>
      </c>
      <c r="B17" s="201" t="str">
        <f>IF(実績報告額一覧!B17="","",実績報告額一覧!B17)</f>
        <v/>
      </c>
      <c r="C17" s="201" t="str">
        <f>IF(実績報告額一覧!B17="","",実績報告額一覧!C17)</f>
        <v/>
      </c>
      <c r="D17" s="214" t="str">
        <f>IF(実績報告額一覧!B17="","",実績報告額一覧!M17)</f>
        <v/>
      </c>
      <c r="E17" s="197"/>
      <c r="F17" s="198"/>
      <c r="G17" s="199"/>
      <c r="H17" s="199"/>
      <c r="I17" s="199"/>
      <c r="J17" s="197"/>
      <c r="K17" s="198"/>
      <c r="L17" s="199"/>
      <c r="M17" s="200"/>
      <c r="N17" s="202"/>
      <c r="O17" s="198"/>
      <c r="P17" s="199"/>
      <c r="Q17" s="199"/>
      <c r="R17" s="199"/>
      <c r="S17" s="199"/>
      <c r="T17" s="199"/>
      <c r="U17" s="200"/>
      <c r="V17" s="197"/>
      <c r="W17" s="207"/>
      <c r="X17" s="198"/>
      <c r="Y17" s="199"/>
      <c r="Z17" s="200"/>
      <c r="AA17" s="198"/>
      <c r="AB17" s="199"/>
      <c r="AC17" s="199"/>
      <c r="AD17" s="199"/>
      <c r="AE17" s="199"/>
      <c r="AF17" s="200"/>
      <c r="AG17" s="198"/>
      <c r="AH17" s="199"/>
      <c r="AI17" s="199"/>
      <c r="AJ17" s="199"/>
      <c r="AK17" s="199"/>
      <c r="AL17" s="199"/>
      <c r="AM17" s="199"/>
      <c r="AN17" s="200"/>
      <c r="AO17" s="197"/>
      <c r="AP17" s="197"/>
      <c r="AQ17" s="185" t="str">
        <f t="shared" si="0"/>
        <v/>
      </c>
      <c r="AR17" s="185" t="str">
        <f t="shared" si="1"/>
        <v/>
      </c>
    </row>
    <row r="18" spans="1:44" ht="21.75" customHeight="1">
      <c r="A18" s="185">
        <f>実績報告額一覧!A18</f>
        <v>14</v>
      </c>
      <c r="B18" s="201" t="str">
        <f>IF(実績報告額一覧!B18="","",実績報告額一覧!B18)</f>
        <v/>
      </c>
      <c r="C18" s="201" t="str">
        <f>IF(実績報告額一覧!B18="","",実績報告額一覧!C18)</f>
        <v/>
      </c>
      <c r="D18" s="214" t="str">
        <f>IF(実績報告額一覧!B18="","",実績報告額一覧!M18)</f>
        <v/>
      </c>
      <c r="E18" s="197"/>
      <c r="F18" s="198"/>
      <c r="G18" s="199"/>
      <c r="H18" s="199"/>
      <c r="I18" s="199"/>
      <c r="J18" s="197"/>
      <c r="K18" s="198"/>
      <c r="L18" s="199"/>
      <c r="M18" s="200"/>
      <c r="N18" s="202"/>
      <c r="O18" s="198"/>
      <c r="P18" s="199"/>
      <c r="Q18" s="199"/>
      <c r="R18" s="199"/>
      <c r="S18" s="199"/>
      <c r="T18" s="199"/>
      <c r="U18" s="200"/>
      <c r="V18" s="197"/>
      <c r="W18" s="207"/>
      <c r="X18" s="198"/>
      <c r="Y18" s="199"/>
      <c r="Z18" s="200"/>
      <c r="AA18" s="198"/>
      <c r="AB18" s="199"/>
      <c r="AC18" s="199"/>
      <c r="AD18" s="199"/>
      <c r="AE18" s="199"/>
      <c r="AF18" s="200"/>
      <c r="AG18" s="198"/>
      <c r="AH18" s="199"/>
      <c r="AI18" s="199"/>
      <c r="AJ18" s="199"/>
      <c r="AK18" s="199"/>
      <c r="AL18" s="199"/>
      <c r="AM18" s="199"/>
      <c r="AN18" s="200"/>
      <c r="AO18" s="197"/>
      <c r="AP18" s="197"/>
      <c r="AQ18" s="185" t="str">
        <f t="shared" si="0"/>
        <v/>
      </c>
      <c r="AR18" s="185" t="str">
        <f t="shared" si="1"/>
        <v/>
      </c>
    </row>
    <row r="19" spans="1:44" ht="21.75" customHeight="1">
      <c r="A19" s="185">
        <f>実績報告額一覧!A19</f>
        <v>15</v>
      </c>
      <c r="B19" s="201" t="str">
        <f>IF(実績報告額一覧!B19="","",実績報告額一覧!B19)</f>
        <v/>
      </c>
      <c r="C19" s="201" t="str">
        <f>IF(実績報告額一覧!B19="","",実績報告額一覧!C19)</f>
        <v/>
      </c>
      <c r="D19" s="214" t="str">
        <f>IF(実績報告額一覧!B19="","",実績報告額一覧!M19)</f>
        <v/>
      </c>
      <c r="E19" s="197"/>
      <c r="F19" s="198"/>
      <c r="G19" s="199"/>
      <c r="H19" s="199"/>
      <c r="I19" s="199"/>
      <c r="J19" s="197"/>
      <c r="K19" s="198"/>
      <c r="L19" s="199"/>
      <c r="M19" s="200"/>
      <c r="N19" s="202"/>
      <c r="O19" s="198"/>
      <c r="P19" s="199"/>
      <c r="Q19" s="199"/>
      <c r="R19" s="199"/>
      <c r="S19" s="199"/>
      <c r="T19" s="199"/>
      <c r="U19" s="200"/>
      <c r="V19" s="197"/>
      <c r="W19" s="207"/>
      <c r="X19" s="198"/>
      <c r="Y19" s="199"/>
      <c r="Z19" s="200"/>
      <c r="AA19" s="198"/>
      <c r="AB19" s="199"/>
      <c r="AC19" s="199"/>
      <c r="AD19" s="199"/>
      <c r="AE19" s="199"/>
      <c r="AF19" s="200"/>
      <c r="AG19" s="198"/>
      <c r="AH19" s="199"/>
      <c r="AI19" s="199"/>
      <c r="AJ19" s="199"/>
      <c r="AK19" s="199"/>
      <c r="AL19" s="199"/>
      <c r="AM19" s="199"/>
      <c r="AN19" s="200"/>
      <c r="AO19" s="197"/>
      <c r="AP19" s="197"/>
      <c r="AQ19" s="185" t="str">
        <f t="shared" si="0"/>
        <v/>
      </c>
      <c r="AR19" s="185" t="str">
        <f t="shared" si="1"/>
        <v/>
      </c>
    </row>
    <row r="20" spans="1:44" ht="21.75" customHeight="1">
      <c r="A20" s="185">
        <f>実績報告額一覧!A20</f>
        <v>16</v>
      </c>
      <c r="B20" s="201" t="str">
        <f>IF(実績報告額一覧!B20="","",実績報告額一覧!B20)</f>
        <v/>
      </c>
      <c r="C20" s="201" t="str">
        <f>IF(実績報告額一覧!B20="","",実績報告額一覧!C20)</f>
        <v/>
      </c>
      <c r="D20" s="214" t="str">
        <f>IF(実績報告額一覧!B20="","",実績報告額一覧!M20)</f>
        <v/>
      </c>
      <c r="E20" s="197"/>
      <c r="F20" s="198"/>
      <c r="G20" s="199"/>
      <c r="H20" s="199"/>
      <c r="I20" s="199"/>
      <c r="J20" s="197"/>
      <c r="K20" s="198"/>
      <c r="L20" s="199"/>
      <c r="M20" s="200"/>
      <c r="N20" s="202"/>
      <c r="O20" s="198"/>
      <c r="P20" s="199"/>
      <c r="Q20" s="199"/>
      <c r="R20" s="199"/>
      <c r="S20" s="199"/>
      <c r="T20" s="199"/>
      <c r="U20" s="200"/>
      <c r="V20" s="197"/>
      <c r="W20" s="207"/>
      <c r="X20" s="198"/>
      <c r="Y20" s="199"/>
      <c r="Z20" s="200"/>
      <c r="AA20" s="198"/>
      <c r="AB20" s="199"/>
      <c r="AC20" s="199"/>
      <c r="AD20" s="199"/>
      <c r="AE20" s="199"/>
      <c r="AF20" s="200"/>
      <c r="AG20" s="198"/>
      <c r="AH20" s="199"/>
      <c r="AI20" s="199"/>
      <c r="AJ20" s="199"/>
      <c r="AK20" s="199"/>
      <c r="AL20" s="199"/>
      <c r="AM20" s="199"/>
      <c r="AN20" s="200"/>
      <c r="AO20" s="197"/>
      <c r="AP20" s="197"/>
      <c r="AQ20" s="185" t="str">
        <f t="shared" si="0"/>
        <v/>
      </c>
      <c r="AR20" s="185" t="str">
        <f t="shared" si="1"/>
        <v/>
      </c>
    </row>
    <row r="21" spans="1:44" ht="21.75" customHeight="1">
      <c r="A21" s="185">
        <f>実績報告額一覧!A21</f>
        <v>17</v>
      </c>
      <c r="B21" s="201" t="str">
        <f>IF(実績報告額一覧!B21="","",実績報告額一覧!B21)</f>
        <v/>
      </c>
      <c r="C21" s="201" t="str">
        <f>IF(実績報告額一覧!B21="","",実績報告額一覧!C21)</f>
        <v/>
      </c>
      <c r="D21" s="214" t="str">
        <f>IF(実績報告額一覧!B21="","",実績報告額一覧!M21)</f>
        <v/>
      </c>
      <c r="E21" s="197"/>
      <c r="F21" s="198"/>
      <c r="G21" s="199"/>
      <c r="H21" s="199"/>
      <c r="I21" s="199"/>
      <c r="J21" s="197"/>
      <c r="K21" s="198"/>
      <c r="L21" s="199"/>
      <c r="M21" s="200"/>
      <c r="N21" s="202"/>
      <c r="O21" s="198"/>
      <c r="P21" s="199"/>
      <c r="Q21" s="199"/>
      <c r="R21" s="199"/>
      <c r="S21" s="199"/>
      <c r="T21" s="199"/>
      <c r="U21" s="200"/>
      <c r="V21" s="197"/>
      <c r="W21" s="207"/>
      <c r="X21" s="198"/>
      <c r="Y21" s="199"/>
      <c r="Z21" s="200"/>
      <c r="AA21" s="198"/>
      <c r="AB21" s="199"/>
      <c r="AC21" s="199"/>
      <c r="AD21" s="199"/>
      <c r="AE21" s="199"/>
      <c r="AF21" s="200"/>
      <c r="AG21" s="198"/>
      <c r="AH21" s="199"/>
      <c r="AI21" s="199"/>
      <c r="AJ21" s="199"/>
      <c r="AK21" s="199"/>
      <c r="AL21" s="199"/>
      <c r="AM21" s="199"/>
      <c r="AN21" s="200"/>
      <c r="AO21" s="197"/>
      <c r="AP21" s="197"/>
      <c r="AQ21" s="185" t="str">
        <f t="shared" si="0"/>
        <v/>
      </c>
      <c r="AR21" s="185" t="str">
        <f t="shared" si="1"/>
        <v/>
      </c>
    </row>
    <row r="22" spans="1:44" ht="21.75" customHeight="1">
      <c r="A22" s="185">
        <f>実績報告額一覧!A22</f>
        <v>18</v>
      </c>
      <c r="B22" s="201" t="str">
        <f>IF(実績報告額一覧!B22="","",実績報告額一覧!B22)</f>
        <v/>
      </c>
      <c r="C22" s="201" t="str">
        <f>IF(実績報告額一覧!B22="","",実績報告額一覧!C22)</f>
        <v/>
      </c>
      <c r="D22" s="214" t="str">
        <f>IF(実績報告額一覧!B22="","",実績報告額一覧!M22)</f>
        <v/>
      </c>
      <c r="E22" s="197"/>
      <c r="F22" s="198"/>
      <c r="G22" s="199"/>
      <c r="H22" s="199"/>
      <c r="I22" s="199"/>
      <c r="J22" s="197"/>
      <c r="K22" s="198"/>
      <c r="L22" s="199"/>
      <c r="M22" s="200"/>
      <c r="N22" s="202"/>
      <c r="O22" s="198"/>
      <c r="P22" s="199"/>
      <c r="Q22" s="199"/>
      <c r="R22" s="199"/>
      <c r="S22" s="199"/>
      <c r="T22" s="199"/>
      <c r="U22" s="200"/>
      <c r="V22" s="197"/>
      <c r="W22" s="207"/>
      <c r="X22" s="198"/>
      <c r="Y22" s="199"/>
      <c r="Z22" s="200"/>
      <c r="AA22" s="198"/>
      <c r="AB22" s="199"/>
      <c r="AC22" s="199"/>
      <c r="AD22" s="199"/>
      <c r="AE22" s="199"/>
      <c r="AF22" s="200"/>
      <c r="AG22" s="198"/>
      <c r="AH22" s="199"/>
      <c r="AI22" s="199"/>
      <c r="AJ22" s="199"/>
      <c r="AK22" s="199"/>
      <c r="AL22" s="199"/>
      <c r="AM22" s="199"/>
      <c r="AN22" s="200"/>
      <c r="AO22" s="197"/>
      <c r="AP22" s="197"/>
      <c r="AQ22" s="185" t="str">
        <f t="shared" si="0"/>
        <v/>
      </c>
      <c r="AR22" s="185" t="str">
        <f t="shared" si="1"/>
        <v/>
      </c>
    </row>
    <row r="23" spans="1:44" ht="21.75" customHeight="1">
      <c r="A23" s="185">
        <f>実績報告額一覧!A23</f>
        <v>19</v>
      </c>
      <c r="B23" s="201" t="str">
        <f>IF(実績報告額一覧!B23="","",実績報告額一覧!B23)</f>
        <v/>
      </c>
      <c r="C23" s="201" t="str">
        <f>IF(実績報告額一覧!B23="","",実績報告額一覧!C23)</f>
        <v/>
      </c>
      <c r="D23" s="214" t="str">
        <f>IF(実績報告額一覧!B23="","",実績報告額一覧!M23)</f>
        <v/>
      </c>
      <c r="E23" s="197"/>
      <c r="F23" s="198"/>
      <c r="G23" s="199"/>
      <c r="H23" s="199"/>
      <c r="I23" s="199"/>
      <c r="J23" s="197"/>
      <c r="K23" s="198"/>
      <c r="L23" s="199"/>
      <c r="M23" s="200"/>
      <c r="N23" s="202"/>
      <c r="O23" s="198"/>
      <c r="P23" s="199"/>
      <c r="Q23" s="199"/>
      <c r="R23" s="199"/>
      <c r="S23" s="199"/>
      <c r="T23" s="199"/>
      <c r="U23" s="200"/>
      <c r="V23" s="197"/>
      <c r="W23" s="207"/>
      <c r="X23" s="198"/>
      <c r="Y23" s="199"/>
      <c r="Z23" s="200"/>
      <c r="AA23" s="198"/>
      <c r="AB23" s="199"/>
      <c r="AC23" s="199"/>
      <c r="AD23" s="199"/>
      <c r="AE23" s="199"/>
      <c r="AF23" s="200"/>
      <c r="AG23" s="198"/>
      <c r="AH23" s="199"/>
      <c r="AI23" s="199"/>
      <c r="AJ23" s="199"/>
      <c r="AK23" s="199"/>
      <c r="AL23" s="199"/>
      <c r="AM23" s="199"/>
      <c r="AN23" s="200"/>
      <c r="AO23" s="197"/>
      <c r="AP23" s="197"/>
      <c r="AQ23" s="185" t="str">
        <f t="shared" si="0"/>
        <v/>
      </c>
      <c r="AR23" s="185" t="str">
        <f t="shared" si="1"/>
        <v/>
      </c>
    </row>
    <row r="24" spans="1:44" ht="21.75" customHeight="1">
      <c r="A24" s="185">
        <f>実績報告額一覧!A24</f>
        <v>20</v>
      </c>
      <c r="B24" s="201" t="str">
        <f>IF(実績報告額一覧!B24="","",実績報告額一覧!B24)</f>
        <v/>
      </c>
      <c r="C24" s="201" t="str">
        <f>IF(実績報告額一覧!B24="","",実績報告額一覧!C24)</f>
        <v/>
      </c>
      <c r="D24" s="214" t="str">
        <f>IF(実績報告額一覧!B24="","",実績報告額一覧!M24)</f>
        <v/>
      </c>
      <c r="E24" s="197"/>
      <c r="F24" s="198"/>
      <c r="G24" s="199"/>
      <c r="H24" s="199"/>
      <c r="I24" s="199"/>
      <c r="J24" s="197"/>
      <c r="K24" s="198"/>
      <c r="L24" s="199"/>
      <c r="M24" s="200"/>
      <c r="N24" s="202"/>
      <c r="O24" s="198"/>
      <c r="P24" s="199"/>
      <c r="Q24" s="199"/>
      <c r="R24" s="199"/>
      <c r="S24" s="199"/>
      <c r="T24" s="199"/>
      <c r="U24" s="200"/>
      <c r="V24" s="197"/>
      <c r="W24" s="207"/>
      <c r="X24" s="198"/>
      <c r="Y24" s="199"/>
      <c r="Z24" s="200"/>
      <c r="AA24" s="198"/>
      <c r="AB24" s="199"/>
      <c r="AC24" s="199"/>
      <c r="AD24" s="199"/>
      <c r="AE24" s="199"/>
      <c r="AF24" s="200"/>
      <c r="AG24" s="198"/>
      <c r="AH24" s="199"/>
      <c r="AI24" s="199"/>
      <c r="AJ24" s="199"/>
      <c r="AK24" s="199"/>
      <c r="AL24" s="199"/>
      <c r="AM24" s="199"/>
      <c r="AN24" s="200"/>
      <c r="AO24" s="197"/>
      <c r="AP24" s="197"/>
      <c r="AQ24" s="185" t="str">
        <f t="shared" si="0"/>
        <v/>
      </c>
      <c r="AR24" s="185" t="str">
        <f t="shared" si="1"/>
        <v/>
      </c>
    </row>
    <row r="25" spans="1:44" ht="21.75" customHeight="1">
      <c r="A25" s="185">
        <f>実績報告額一覧!A25</f>
        <v>21</v>
      </c>
      <c r="B25" s="201" t="str">
        <f>IF(実績報告額一覧!B25="","",実績報告額一覧!B25)</f>
        <v/>
      </c>
      <c r="C25" s="201" t="str">
        <f>IF(実績報告額一覧!B25="","",実績報告額一覧!C25)</f>
        <v/>
      </c>
      <c r="D25" s="214" t="str">
        <f>IF(実績報告額一覧!B25="","",実績報告額一覧!M25)</f>
        <v/>
      </c>
      <c r="E25" s="197"/>
      <c r="F25" s="198"/>
      <c r="G25" s="199"/>
      <c r="H25" s="199"/>
      <c r="I25" s="199"/>
      <c r="J25" s="197"/>
      <c r="K25" s="198"/>
      <c r="L25" s="199"/>
      <c r="M25" s="200"/>
      <c r="N25" s="202"/>
      <c r="O25" s="198"/>
      <c r="P25" s="199"/>
      <c r="Q25" s="199"/>
      <c r="R25" s="199"/>
      <c r="S25" s="199"/>
      <c r="T25" s="199"/>
      <c r="U25" s="200"/>
      <c r="V25" s="197"/>
      <c r="W25" s="207"/>
      <c r="X25" s="198"/>
      <c r="Y25" s="199"/>
      <c r="Z25" s="200"/>
      <c r="AA25" s="198"/>
      <c r="AB25" s="199"/>
      <c r="AC25" s="199"/>
      <c r="AD25" s="199"/>
      <c r="AE25" s="199"/>
      <c r="AF25" s="200"/>
      <c r="AG25" s="198"/>
      <c r="AH25" s="199"/>
      <c r="AI25" s="199"/>
      <c r="AJ25" s="199"/>
      <c r="AK25" s="199"/>
      <c r="AL25" s="199"/>
      <c r="AM25" s="199"/>
      <c r="AN25" s="200"/>
      <c r="AO25" s="197"/>
      <c r="AP25" s="197"/>
      <c r="AQ25" s="185" t="str">
        <f t="shared" si="0"/>
        <v/>
      </c>
      <c r="AR25" s="185" t="str">
        <f t="shared" si="1"/>
        <v/>
      </c>
    </row>
    <row r="26" spans="1:44" ht="21.75" customHeight="1">
      <c r="A26" s="185">
        <f>実績報告額一覧!A26</f>
        <v>22</v>
      </c>
      <c r="B26" s="201" t="str">
        <f>IF(実績報告額一覧!B26="","",実績報告額一覧!B26)</f>
        <v/>
      </c>
      <c r="C26" s="201" t="str">
        <f>IF(実績報告額一覧!B26="","",実績報告額一覧!C26)</f>
        <v/>
      </c>
      <c r="D26" s="214" t="str">
        <f>IF(実績報告額一覧!B26="","",実績報告額一覧!M26)</f>
        <v/>
      </c>
      <c r="E26" s="197"/>
      <c r="F26" s="198"/>
      <c r="G26" s="199"/>
      <c r="H26" s="199"/>
      <c r="I26" s="199"/>
      <c r="J26" s="197"/>
      <c r="K26" s="198"/>
      <c r="L26" s="199"/>
      <c r="M26" s="200"/>
      <c r="N26" s="202"/>
      <c r="O26" s="198"/>
      <c r="P26" s="199"/>
      <c r="Q26" s="199"/>
      <c r="R26" s="199"/>
      <c r="S26" s="199"/>
      <c r="T26" s="199"/>
      <c r="U26" s="200"/>
      <c r="V26" s="197"/>
      <c r="W26" s="207"/>
      <c r="X26" s="198"/>
      <c r="Y26" s="199"/>
      <c r="Z26" s="200"/>
      <c r="AA26" s="198"/>
      <c r="AB26" s="199"/>
      <c r="AC26" s="199"/>
      <c r="AD26" s="199"/>
      <c r="AE26" s="199"/>
      <c r="AF26" s="200"/>
      <c r="AG26" s="198"/>
      <c r="AH26" s="199"/>
      <c r="AI26" s="199"/>
      <c r="AJ26" s="199"/>
      <c r="AK26" s="199"/>
      <c r="AL26" s="199"/>
      <c r="AM26" s="199"/>
      <c r="AN26" s="200"/>
      <c r="AO26" s="197"/>
      <c r="AP26" s="197"/>
      <c r="AQ26" s="185" t="str">
        <f t="shared" si="0"/>
        <v/>
      </c>
      <c r="AR26" s="185" t="str">
        <f t="shared" si="1"/>
        <v/>
      </c>
    </row>
    <row r="27" spans="1:44" ht="21.75" customHeight="1">
      <c r="A27" s="185">
        <f>実績報告額一覧!A27</f>
        <v>23</v>
      </c>
      <c r="B27" s="201" t="str">
        <f>IF(実績報告額一覧!B27="","",実績報告額一覧!B27)</f>
        <v/>
      </c>
      <c r="C27" s="201" t="str">
        <f>IF(実績報告額一覧!B27="","",実績報告額一覧!C27)</f>
        <v/>
      </c>
      <c r="D27" s="214" t="str">
        <f>IF(実績報告額一覧!B27="","",実績報告額一覧!M27)</f>
        <v/>
      </c>
      <c r="E27" s="197"/>
      <c r="F27" s="198"/>
      <c r="G27" s="199"/>
      <c r="H27" s="199"/>
      <c r="I27" s="199"/>
      <c r="J27" s="197"/>
      <c r="K27" s="198"/>
      <c r="L27" s="199"/>
      <c r="M27" s="200"/>
      <c r="N27" s="202"/>
      <c r="O27" s="198"/>
      <c r="P27" s="199"/>
      <c r="Q27" s="199"/>
      <c r="R27" s="199"/>
      <c r="S27" s="199"/>
      <c r="T27" s="199"/>
      <c r="U27" s="200"/>
      <c r="V27" s="197"/>
      <c r="W27" s="207"/>
      <c r="X27" s="198"/>
      <c r="Y27" s="199"/>
      <c r="Z27" s="200"/>
      <c r="AA27" s="198"/>
      <c r="AB27" s="199"/>
      <c r="AC27" s="199"/>
      <c r="AD27" s="199"/>
      <c r="AE27" s="199"/>
      <c r="AF27" s="200"/>
      <c r="AG27" s="198"/>
      <c r="AH27" s="199"/>
      <c r="AI27" s="199"/>
      <c r="AJ27" s="199"/>
      <c r="AK27" s="199"/>
      <c r="AL27" s="199"/>
      <c r="AM27" s="199"/>
      <c r="AN27" s="200"/>
      <c r="AO27" s="197"/>
      <c r="AP27" s="197"/>
      <c r="AQ27" s="185" t="str">
        <f t="shared" si="0"/>
        <v/>
      </c>
      <c r="AR27" s="185" t="str">
        <f t="shared" si="1"/>
        <v/>
      </c>
    </row>
    <row r="28" spans="1:44" ht="21.75" customHeight="1">
      <c r="A28" s="185">
        <f>実績報告額一覧!A28</f>
        <v>24</v>
      </c>
      <c r="B28" s="201" t="str">
        <f>IF(実績報告額一覧!B28="","",実績報告額一覧!B28)</f>
        <v/>
      </c>
      <c r="C28" s="201" t="str">
        <f>IF(実績報告額一覧!B28="","",実績報告額一覧!C28)</f>
        <v/>
      </c>
      <c r="D28" s="214" t="str">
        <f>IF(実績報告額一覧!B28="","",実績報告額一覧!M28)</f>
        <v/>
      </c>
      <c r="E28" s="197"/>
      <c r="F28" s="198"/>
      <c r="G28" s="199"/>
      <c r="H28" s="199"/>
      <c r="I28" s="199"/>
      <c r="J28" s="197"/>
      <c r="K28" s="198"/>
      <c r="L28" s="199"/>
      <c r="M28" s="200"/>
      <c r="N28" s="202"/>
      <c r="O28" s="198"/>
      <c r="P28" s="199"/>
      <c r="Q28" s="199"/>
      <c r="R28" s="199"/>
      <c r="S28" s="199"/>
      <c r="T28" s="199"/>
      <c r="U28" s="200"/>
      <c r="V28" s="197"/>
      <c r="W28" s="207"/>
      <c r="X28" s="198"/>
      <c r="Y28" s="199"/>
      <c r="Z28" s="200"/>
      <c r="AA28" s="198"/>
      <c r="AB28" s="199"/>
      <c r="AC28" s="199"/>
      <c r="AD28" s="199"/>
      <c r="AE28" s="199"/>
      <c r="AF28" s="200"/>
      <c r="AG28" s="198"/>
      <c r="AH28" s="199"/>
      <c r="AI28" s="199"/>
      <c r="AJ28" s="199"/>
      <c r="AK28" s="199"/>
      <c r="AL28" s="199"/>
      <c r="AM28" s="199"/>
      <c r="AN28" s="200"/>
      <c r="AO28" s="197"/>
      <c r="AP28" s="197"/>
      <c r="AQ28" s="185" t="str">
        <f t="shared" si="0"/>
        <v/>
      </c>
      <c r="AR28" s="185" t="str">
        <f t="shared" si="1"/>
        <v/>
      </c>
    </row>
    <row r="29" spans="1:44" ht="21.75" customHeight="1">
      <c r="A29" s="185">
        <f>実績報告額一覧!A29</f>
        <v>25</v>
      </c>
      <c r="B29" s="201" t="str">
        <f>IF(実績報告額一覧!B29="","",実績報告額一覧!B29)</f>
        <v/>
      </c>
      <c r="C29" s="201" t="str">
        <f>IF(実績報告額一覧!B29="","",実績報告額一覧!C29)</f>
        <v/>
      </c>
      <c r="D29" s="214" t="str">
        <f>IF(実績報告額一覧!B29="","",実績報告額一覧!M29)</f>
        <v/>
      </c>
      <c r="E29" s="197"/>
      <c r="F29" s="198"/>
      <c r="G29" s="199"/>
      <c r="H29" s="199"/>
      <c r="I29" s="199"/>
      <c r="J29" s="197"/>
      <c r="K29" s="198"/>
      <c r="L29" s="199"/>
      <c r="M29" s="200"/>
      <c r="N29" s="202"/>
      <c r="O29" s="198"/>
      <c r="P29" s="199"/>
      <c r="Q29" s="199"/>
      <c r="R29" s="199"/>
      <c r="S29" s="199"/>
      <c r="T29" s="199"/>
      <c r="U29" s="200"/>
      <c r="V29" s="197"/>
      <c r="W29" s="207"/>
      <c r="X29" s="198"/>
      <c r="Y29" s="199"/>
      <c r="Z29" s="200"/>
      <c r="AA29" s="198"/>
      <c r="AB29" s="199"/>
      <c r="AC29" s="199"/>
      <c r="AD29" s="199"/>
      <c r="AE29" s="199"/>
      <c r="AF29" s="200"/>
      <c r="AG29" s="198"/>
      <c r="AH29" s="199"/>
      <c r="AI29" s="199"/>
      <c r="AJ29" s="199"/>
      <c r="AK29" s="199"/>
      <c r="AL29" s="199"/>
      <c r="AM29" s="199"/>
      <c r="AN29" s="200"/>
      <c r="AO29" s="197"/>
      <c r="AP29" s="197"/>
      <c r="AQ29" s="185" t="str">
        <f t="shared" si="0"/>
        <v/>
      </c>
      <c r="AR29" s="185" t="str">
        <f t="shared" si="1"/>
        <v/>
      </c>
    </row>
    <row r="30" spans="1:44" ht="21.75" customHeight="1">
      <c r="A30" s="185">
        <f>実績報告額一覧!A30</f>
        <v>26</v>
      </c>
      <c r="B30" s="201" t="str">
        <f>IF(実績報告額一覧!B30="","",実績報告額一覧!B30)</f>
        <v/>
      </c>
      <c r="C30" s="201" t="str">
        <f>IF(実績報告額一覧!B30="","",実績報告額一覧!C30)</f>
        <v/>
      </c>
      <c r="D30" s="214" t="str">
        <f>IF(実績報告額一覧!B30="","",実績報告額一覧!M30)</f>
        <v/>
      </c>
      <c r="E30" s="197"/>
      <c r="F30" s="198"/>
      <c r="G30" s="199"/>
      <c r="H30" s="199"/>
      <c r="I30" s="199"/>
      <c r="J30" s="197"/>
      <c r="K30" s="198"/>
      <c r="L30" s="199"/>
      <c r="M30" s="200"/>
      <c r="N30" s="202"/>
      <c r="O30" s="198"/>
      <c r="P30" s="199"/>
      <c r="Q30" s="199"/>
      <c r="R30" s="199"/>
      <c r="S30" s="199"/>
      <c r="T30" s="199"/>
      <c r="U30" s="200"/>
      <c r="V30" s="197"/>
      <c r="W30" s="207"/>
      <c r="X30" s="198"/>
      <c r="Y30" s="199"/>
      <c r="Z30" s="200"/>
      <c r="AA30" s="198"/>
      <c r="AB30" s="199"/>
      <c r="AC30" s="199"/>
      <c r="AD30" s="199"/>
      <c r="AE30" s="199"/>
      <c r="AF30" s="200"/>
      <c r="AG30" s="198"/>
      <c r="AH30" s="199"/>
      <c r="AI30" s="199"/>
      <c r="AJ30" s="199"/>
      <c r="AK30" s="199"/>
      <c r="AL30" s="199"/>
      <c r="AM30" s="199"/>
      <c r="AN30" s="200"/>
      <c r="AO30" s="197"/>
      <c r="AP30" s="197"/>
      <c r="AQ30" s="185" t="str">
        <f t="shared" si="0"/>
        <v/>
      </c>
      <c r="AR30" s="185" t="str">
        <f t="shared" si="1"/>
        <v/>
      </c>
    </row>
    <row r="31" spans="1:44" ht="21.75" customHeight="1">
      <c r="A31" s="185">
        <f>実績報告額一覧!A31</f>
        <v>27</v>
      </c>
      <c r="B31" s="201" t="str">
        <f>IF(実績報告額一覧!B31="","",実績報告額一覧!B31)</f>
        <v/>
      </c>
      <c r="C31" s="201" t="str">
        <f>IF(実績報告額一覧!B31="","",実績報告額一覧!C31)</f>
        <v/>
      </c>
      <c r="D31" s="214" t="str">
        <f>IF(実績報告額一覧!B31="","",実績報告額一覧!M31)</f>
        <v/>
      </c>
      <c r="E31" s="197"/>
      <c r="F31" s="198"/>
      <c r="G31" s="199"/>
      <c r="H31" s="199"/>
      <c r="I31" s="199"/>
      <c r="J31" s="197"/>
      <c r="K31" s="198"/>
      <c r="L31" s="199"/>
      <c r="M31" s="200"/>
      <c r="N31" s="202"/>
      <c r="O31" s="198"/>
      <c r="P31" s="199"/>
      <c r="Q31" s="199"/>
      <c r="R31" s="199"/>
      <c r="S31" s="199"/>
      <c r="T31" s="199"/>
      <c r="U31" s="200"/>
      <c r="V31" s="197"/>
      <c r="W31" s="207"/>
      <c r="X31" s="198"/>
      <c r="Y31" s="199"/>
      <c r="Z31" s="200"/>
      <c r="AA31" s="198"/>
      <c r="AB31" s="199"/>
      <c r="AC31" s="199"/>
      <c r="AD31" s="199"/>
      <c r="AE31" s="199"/>
      <c r="AF31" s="200"/>
      <c r="AG31" s="198"/>
      <c r="AH31" s="199"/>
      <c r="AI31" s="199"/>
      <c r="AJ31" s="199"/>
      <c r="AK31" s="199"/>
      <c r="AL31" s="199"/>
      <c r="AM31" s="199"/>
      <c r="AN31" s="200"/>
      <c r="AO31" s="197"/>
      <c r="AP31" s="197"/>
      <c r="AQ31" s="185" t="str">
        <f t="shared" si="0"/>
        <v/>
      </c>
      <c r="AR31" s="185" t="str">
        <f t="shared" si="1"/>
        <v/>
      </c>
    </row>
    <row r="32" spans="1:44" ht="21.75" customHeight="1">
      <c r="A32" s="185">
        <f>実績報告額一覧!A32</f>
        <v>28</v>
      </c>
      <c r="B32" s="201" t="str">
        <f>IF(実績報告額一覧!B32="","",実績報告額一覧!B32)</f>
        <v/>
      </c>
      <c r="C32" s="201" t="str">
        <f>IF(実績報告額一覧!B32="","",実績報告額一覧!C32)</f>
        <v/>
      </c>
      <c r="D32" s="214" t="str">
        <f>IF(実績報告額一覧!B32="","",実績報告額一覧!M32)</f>
        <v/>
      </c>
      <c r="E32" s="197"/>
      <c r="F32" s="198"/>
      <c r="G32" s="199"/>
      <c r="H32" s="199"/>
      <c r="I32" s="199"/>
      <c r="J32" s="197"/>
      <c r="K32" s="198"/>
      <c r="L32" s="199"/>
      <c r="M32" s="200"/>
      <c r="N32" s="202"/>
      <c r="O32" s="198"/>
      <c r="P32" s="199"/>
      <c r="Q32" s="199"/>
      <c r="R32" s="199"/>
      <c r="S32" s="199"/>
      <c r="T32" s="199"/>
      <c r="U32" s="200"/>
      <c r="V32" s="197"/>
      <c r="W32" s="207"/>
      <c r="X32" s="198"/>
      <c r="Y32" s="199"/>
      <c r="Z32" s="200"/>
      <c r="AA32" s="198"/>
      <c r="AB32" s="199"/>
      <c r="AC32" s="199"/>
      <c r="AD32" s="199"/>
      <c r="AE32" s="199"/>
      <c r="AF32" s="200"/>
      <c r="AG32" s="198"/>
      <c r="AH32" s="199"/>
      <c r="AI32" s="199"/>
      <c r="AJ32" s="199"/>
      <c r="AK32" s="199"/>
      <c r="AL32" s="199"/>
      <c r="AM32" s="199"/>
      <c r="AN32" s="200"/>
      <c r="AO32" s="197"/>
      <c r="AP32" s="197"/>
      <c r="AQ32" s="185" t="str">
        <f t="shared" si="0"/>
        <v/>
      </c>
      <c r="AR32" s="185" t="str">
        <f t="shared" si="1"/>
        <v/>
      </c>
    </row>
    <row r="33" spans="1:44" ht="21.75" customHeight="1">
      <c r="A33" s="185">
        <f>実績報告額一覧!A33</f>
        <v>29</v>
      </c>
      <c r="B33" s="201" t="str">
        <f>IF(実績報告額一覧!B33="","",実績報告額一覧!B33)</f>
        <v/>
      </c>
      <c r="C33" s="201" t="str">
        <f>IF(実績報告額一覧!B33="","",実績報告額一覧!C33)</f>
        <v/>
      </c>
      <c r="D33" s="214" t="str">
        <f>IF(実績報告額一覧!B33="","",実績報告額一覧!M33)</f>
        <v/>
      </c>
      <c r="E33" s="197"/>
      <c r="F33" s="198"/>
      <c r="G33" s="199"/>
      <c r="H33" s="199"/>
      <c r="I33" s="199"/>
      <c r="J33" s="197"/>
      <c r="K33" s="198"/>
      <c r="L33" s="199"/>
      <c r="M33" s="200"/>
      <c r="N33" s="202"/>
      <c r="O33" s="198"/>
      <c r="P33" s="199"/>
      <c r="Q33" s="199"/>
      <c r="R33" s="199"/>
      <c r="S33" s="199"/>
      <c r="T33" s="199"/>
      <c r="U33" s="200"/>
      <c r="V33" s="197"/>
      <c r="W33" s="207"/>
      <c r="X33" s="198"/>
      <c r="Y33" s="199"/>
      <c r="Z33" s="200"/>
      <c r="AA33" s="198"/>
      <c r="AB33" s="199"/>
      <c r="AC33" s="199"/>
      <c r="AD33" s="199"/>
      <c r="AE33" s="199"/>
      <c r="AF33" s="200"/>
      <c r="AG33" s="198"/>
      <c r="AH33" s="199"/>
      <c r="AI33" s="199"/>
      <c r="AJ33" s="199"/>
      <c r="AK33" s="199"/>
      <c r="AL33" s="199"/>
      <c r="AM33" s="199"/>
      <c r="AN33" s="200"/>
      <c r="AO33" s="197"/>
      <c r="AP33" s="197"/>
      <c r="AQ33" s="185" t="str">
        <f t="shared" si="0"/>
        <v/>
      </c>
      <c r="AR33" s="185" t="str">
        <f t="shared" si="1"/>
        <v/>
      </c>
    </row>
    <row r="34" spans="1:44" ht="21.75" customHeight="1">
      <c r="A34" s="185">
        <f>実績報告額一覧!A34</f>
        <v>30</v>
      </c>
      <c r="B34" s="201" t="str">
        <f>IF(実績報告額一覧!B34="","",実績報告額一覧!B34)</f>
        <v/>
      </c>
      <c r="C34" s="201" t="str">
        <f>IF(実績報告額一覧!B34="","",実績報告額一覧!C34)</f>
        <v/>
      </c>
      <c r="D34" s="214" t="str">
        <f>IF(実績報告額一覧!B34="","",実績報告額一覧!M34)</f>
        <v/>
      </c>
      <c r="E34" s="197"/>
      <c r="F34" s="198"/>
      <c r="G34" s="199"/>
      <c r="H34" s="199"/>
      <c r="I34" s="199"/>
      <c r="J34" s="197"/>
      <c r="K34" s="198"/>
      <c r="L34" s="199"/>
      <c r="M34" s="200"/>
      <c r="N34" s="202"/>
      <c r="O34" s="198"/>
      <c r="P34" s="199"/>
      <c r="Q34" s="199"/>
      <c r="R34" s="199"/>
      <c r="S34" s="199"/>
      <c r="T34" s="199"/>
      <c r="U34" s="200"/>
      <c r="V34" s="197"/>
      <c r="W34" s="207"/>
      <c r="X34" s="198"/>
      <c r="Y34" s="199"/>
      <c r="Z34" s="200"/>
      <c r="AA34" s="198"/>
      <c r="AB34" s="199"/>
      <c r="AC34" s="199"/>
      <c r="AD34" s="199"/>
      <c r="AE34" s="199"/>
      <c r="AF34" s="200"/>
      <c r="AG34" s="198"/>
      <c r="AH34" s="199"/>
      <c r="AI34" s="199"/>
      <c r="AJ34" s="199"/>
      <c r="AK34" s="199"/>
      <c r="AL34" s="199"/>
      <c r="AM34" s="199"/>
      <c r="AN34" s="200"/>
      <c r="AO34" s="197"/>
      <c r="AP34" s="197"/>
      <c r="AQ34" s="185" t="str">
        <f t="shared" si="0"/>
        <v/>
      </c>
      <c r="AR34" s="185" t="str">
        <f t="shared" si="1"/>
        <v/>
      </c>
    </row>
    <row r="35" spans="1:44" ht="21.75" customHeight="1">
      <c r="A35" s="185">
        <f>実績報告額一覧!A35</f>
        <v>31</v>
      </c>
      <c r="B35" s="201" t="str">
        <f>IF(実績報告額一覧!B35="","",実績報告額一覧!B35)</f>
        <v/>
      </c>
      <c r="C35" s="201" t="str">
        <f>IF(実績報告額一覧!B35="","",実績報告額一覧!C35)</f>
        <v/>
      </c>
      <c r="D35" s="214" t="str">
        <f>IF(実績報告額一覧!B35="","",実績報告額一覧!M35)</f>
        <v/>
      </c>
      <c r="E35" s="197"/>
      <c r="F35" s="198"/>
      <c r="G35" s="199"/>
      <c r="H35" s="199"/>
      <c r="I35" s="199"/>
      <c r="J35" s="197"/>
      <c r="K35" s="198"/>
      <c r="L35" s="199"/>
      <c r="M35" s="200"/>
      <c r="N35" s="202"/>
      <c r="O35" s="198"/>
      <c r="P35" s="199"/>
      <c r="Q35" s="199"/>
      <c r="R35" s="199"/>
      <c r="S35" s="199"/>
      <c r="T35" s="199"/>
      <c r="U35" s="200"/>
      <c r="V35" s="197"/>
      <c r="W35" s="207"/>
      <c r="X35" s="198"/>
      <c r="Y35" s="199"/>
      <c r="Z35" s="200"/>
      <c r="AA35" s="198"/>
      <c r="AB35" s="199"/>
      <c r="AC35" s="199"/>
      <c r="AD35" s="199"/>
      <c r="AE35" s="199"/>
      <c r="AF35" s="200"/>
      <c r="AG35" s="198"/>
      <c r="AH35" s="199"/>
      <c r="AI35" s="199"/>
      <c r="AJ35" s="199"/>
      <c r="AK35" s="199"/>
      <c r="AL35" s="199"/>
      <c r="AM35" s="199"/>
      <c r="AN35" s="200"/>
      <c r="AO35" s="197"/>
      <c r="AP35" s="197"/>
      <c r="AQ35" s="185" t="str">
        <f t="shared" si="0"/>
        <v/>
      </c>
      <c r="AR35" s="185" t="str">
        <f t="shared" si="1"/>
        <v/>
      </c>
    </row>
    <row r="36" spans="1:44" ht="21.75" customHeight="1">
      <c r="A36" s="185">
        <f>実績報告額一覧!A36</f>
        <v>32</v>
      </c>
      <c r="B36" s="201" t="str">
        <f>IF(実績報告額一覧!B36="","",実績報告額一覧!B36)</f>
        <v/>
      </c>
      <c r="C36" s="201" t="str">
        <f>IF(実績報告額一覧!B36="","",実績報告額一覧!C36)</f>
        <v/>
      </c>
      <c r="D36" s="214" t="str">
        <f>IF(実績報告額一覧!B36="","",実績報告額一覧!M36)</f>
        <v/>
      </c>
      <c r="E36" s="197"/>
      <c r="F36" s="198"/>
      <c r="G36" s="199"/>
      <c r="H36" s="199"/>
      <c r="I36" s="199"/>
      <c r="J36" s="197"/>
      <c r="K36" s="198"/>
      <c r="L36" s="199"/>
      <c r="M36" s="200"/>
      <c r="N36" s="202"/>
      <c r="O36" s="198"/>
      <c r="P36" s="199"/>
      <c r="Q36" s="199"/>
      <c r="R36" s="199"/>
      <c r="S36" s="199"/>
      <c r="T36" s="199"/>
      <c r="U36" s="200"/>
      <c r="V36" s="197"/>
      <c r="W36" s="207"/>
      <c r="X36" s="198"/>
      <c r="Y36" s="199"/>
      <c r="Z36" s="200"/>
      <c r="AA36" s="198"/>
      <c r="AB36" s="199"/>
      <c r="AC36" s="199"/>
      <c r="AD36" s="199"/>
      <c r="AE36" s="199"/>
      <c r="AF36" s="200"/>
      <c r="AG36" s="198"/>
      <c r="AH36" s="199"/>
      <c r="AI36" s="199"/>
      <c r="AJ36" s="199"/>
      <c r="AK36" s="199"/>
      <c r="AL36" s="199"/>
      <c r="AM36" s="199"/>
      <c r="AN36" s="200"/>
      <c r="AO36" s="197"/>
      <c r="AP36" s="197"/>
      <c r="AQ36" s="185" t="str">
        <f t="shared" si="0"/>
        <v/>
      </c>
      <c r="AR36" s="185" t="str">
        <f t="shared" si="1"/>
        <v/>
      </c>
    </row>
    <row r="37" spans="1:44" ht="21.75" customHeight="1">
      <c r="A37" s="185">
        <f>実績報告額一覧!A37</f>
        <v>33</v>
      </c>
      <c r="B37" s="201" t="str">
        <f>IF(実績報告額一覧!B37="","",実績報告額一覧!B37)</f>
        <v/>
      </c>
      <c r="C37" s="201" t="str">
        <f>IF(実績報告額一覧!B37="","",実績報告額一覧!C37)</f>
        <v/>
      </c>
      <c r="D37" s="214" t="str">
        <f>IF(実績報告額一覧!B37="","",実績報告額一覧!M37)</f>
        <v/>
      </c>
      <c r="E37" s="197"/>
      <c r="F37" s="198"/>
      <c r="G37" s="199"/>
      <c r="H37" s="199"/>
      <c r="I37" s="199"/>
      <c r="J37" s="197"/>
      <c r="K37" s="198"/>
      <c r="L37" s="199"/>
      <c r="M37" s="200"/>
      <c r="N37" s="202"/>
      <c r="O37" s="198"/>
      <c r="P37" s="199"/>
      <c r="Q37" s="199"/>
      <c r="R37" s="199"/>
      <c r="S37" s="199"/>
      <c r="T37" s="199"/>
      <c r="U37" s="200"/>
      <c r="V37" s="197"/>
      <c r="W37" s="207"/>
      <c r="X37" s="198"/>
      <c r="Y37" s="199"/>
      <c r="Z37" s="200"/>
      <c r="AA37" s="198"/>
      <c r="AB37" s="199"/>
      <c r="AC37" s="199"/>
      <c r="AD37" s="199"/>
      <c r="AE37" s="199"/>
      <c r="AF37" s="200"/>
      <c r="AG37" s="198"/>
      <c r="AH37" s="199"/>
      <c r="AI37" s="199"/>
      <c r="AJ37" s="199"/>
      <c r="AK37" s="199"/>
      <c r="AL37" s="199"/>
      <c r="AM37" s="199"/>
      <c r="AN37" s="200"/>
      <c r="AO37" s="197"/>
      <c r="AP37" s="197"/>
      <c r="AQ37" s="185" t="str">
        <f t="shared" si="0"/>
        <v/>
      </c>
      <c r="AR37" s="185" t="str">
        <f t="shared" si="1"/>
        <v/>
      </c>
    </row>
    <row r="38" spans="1:44" ht="21.75" customHeight="1">
      <c r="A38" s="185">
        <f>実績報告額一覧!A38</f>
        <v>34</v>
      </c>
      <c r="B38" s="201" t="str">
        <f>IF(実績報告額一覧!B38="","",実績報告額一覧!B38)</f>
        <v/>
      </c>
      <c r="C38" s="201" t="str">
        <f>IF(実績報告額一覧!B38="","",実績報告額一覧!C38)</f>
        <v/>
      </c>
      <c r="D38" s="214" t="str">
        <f>IF(実績報告額一覧!B38="","",実績報告額一覧!M38)</f>
        <v/>
      </c>
      <c r="E38" s="197"/>
      <c r="F38" s="198"/>
      <c r="G38" s="199"/>
      <c r="H38" s="199"/>
      <c r="I38" s="199"/>
      <c r="J38" s="197"/>
      <c r="K38" s="198"/>
      <c r="L38" s="199"/>
      <c r="M38" s="200"/>
      <c r="N38" s="202"/>
      <c r="O38" s="198"/>
      <c r="P38" s="199"/>
      <c r="Q38" s="199"/>
      <c r="R38" s="199"/>
      <c r="S38" s="199"/>
      <c r="T38" s="199"/>
      <c r="U38" s="200"/>
      <c r="V38" s="197"/>
      <c r="W38" s="207"/>
      <c r="X38" s="198"/>
      <c r="Y38" s="199"/>
      <c r="Z38" s="200"/>
      <c r="AA38" s="198"/>
      <c r="AB38" s="199"/>
      <c r="AC38" s="199"/>
      <c r="AD38" s="199"/>
      <c r="AE38" s="199"/>
      <c r="AF38" s="200"/>
      <c r="AG38" s="198"/>
      <c r="AH38" s="199"/>
      <c r="AI38" s="199"/>
      <c r="AJ38" s="199"/>
      <c r="AK38" s="199"/>
      <c r="AL38" s="199"/>
      <c r="AM38" s="199"/>
      <c r="AN38" s="200"/>
      <c r="AO38" s="197"/>
      <c r="AP38" s="197"/>
      <c r="AQ38" s="185" t="str">
        <f t="shared" si="0"/>
        <v/>
      </c>
      <c r="AR38" s="185" t="str">
        <f t="shared" si="1"/>
        <v/>
      </c>
    </row>
    <row r="39" spans="1:44" ht="21.75" customHeight="1">
      <c r="A39" s="185">
        <f>実績報告額一覧!A39</f>
        <v>35</v>
      </c>
      <c r="B39" s="201" t="str">
        <f>IF(実績報告額一覧!B39="","",実績報告額一覧!B39)</f>
        <v/>
      </c>
      <c r="C39" s="201" t="str">
        <f>IF(実績報告額一覧!B39="","",実績報告額一覧!C39)</f>
        <v/>
      </c>
      <c r="D39" s="214" t="str">
        <f>IF(実績報告額一覧!B39="","",実績報告額一覧!M39)</f>
        <v/>
      </c>
      <c r="E39" s="197"/>
      <c r="F39" s="198"/>
      <c r="G39" s="199"/>
      <c r="H39" s="199"/>
      <c r="I39" s="199"/>
      <c r="J39" s="197"/>
      <c r="K39" s="198"/>
      <c r="L39" s="199"/>
      <c r="M39" s="200"/>
      <c r="N39" s="202"/>
      <c r="O39" s="198"/>
      <c r="P39" s="199"/>
      <c r="Q39" s="199"/>
      <c r="R39" s="199"/>
      <c r="S39" s="199"/>
      <c r="T39" s="199"/>
      <c r="U39" s="200"/>
      <c r="V39" s="197"/>
      <c r="W39" s="207"/>
      <c r="X39" s="198"/>
      <c r="Y39" s="199"/>
      <c r="Z39" s="200"/>
      <c r="AA39" s="198"/>
      <c r="AB39" s="199"/>
      <c r="AC39" s="199"/>
      <c r="AD39" s="199"/>
      <c r="AE39" s="199"/>
      <c r="AF39" s="200"/>
      <c r="AG39" s="198"/>
      <c r="AH39" s="199"/>
      <c r="AI39" s="199"/>
      <c r="AJ39" s="199"/>
      <c r="AK39" s="199"/>
      <c r="AL39" s="199"/>
      <c r="AM39" s="199"/>
      <c r="AN39" s="200"/>
      <c r="AO39" s="197"/>
      <c r="AP39" s="197"/>
      <c r="AQ39" s="185" t="str">
        <f t="shared" si="0"/>
        <v/>
      </c>
      <c r="AR39" s="185" t="str">
        <f t="shared" si="1"/>
        <v/>
      </c>
    </row>
    <row r="40" spans="1:44" ht="21.75" customHeight="1">
      <c r="A40" s="185">
        <f>実績報告額一覧!A40</f>
        <v>36</v>
      </c>
      <c r="B40" s="201" t="str">
        <f>IF(実績報告額一覧!B40="","",実績報告額一覧!B40)</f>
        <v/>
      </c>
      <c r="C40" s="201" t="str">
        <f>IF(実績報告額一覧!B40="","",実績報告額一覧!C40)</f>
        <v/>
      </c>
      <c r="D40" s="214" t="str">
        <f>IF(実績報告額一覧!B40="","",実績報告額一覧!M40)</f>
        <v/>
      </c>
      <c r="E40" s="197"/>
      <c r="F40" s="198"/>
      <c r="G40" s="199"/>
      <c r="H40" s="199"/>
      <c r="I40" s="199"/>
      <c r="J40" s="197"/>
      <c r="K40" s="198"/>
      <c r="L40" s="199"/>
      <c r="M40" s="200"/>
      <c r="N40" s="202"/>
      <c r="O40" s="198"/>
      <c r="P40" s="199"/>
      <c r="Q40" s="199"/>
      <c r="R40" s="199"/>
      <c r="S40" s="199"/>
      <c r="T40" s="199"/>
      <c r="U40" s="200"/>
      <c r="V40" s="197"/>
      <c r="W40" s="207"/>
      <c r="X40" s="198"/>
      <c r="Y40" s="199"/>
      <c r="Z40" s="200"/>
      <c r="AA40" s="198"/>
      <c r="AB40" s="199"/>
      <c r="AC40" s="199"/>
      <c r="AD40" s="199"/>
      <c r="AE40" s="199"/>
      <c r="AF40" s="200"/>
      <c r="AG40" s="198"/>
      <c r="AH40" s="199"/>
      <c r="AI40" s="199"/>
      <c r="AJ40" s="199"/>
      <c r="AK40" s="199"/>
      <c r="AL40" s="199"/>
      <c r="AM40" s="199"/>
      <c r="AN40" s="200"/>
      <c r="AO40" s="197"/>
      <c r="AP40" s="197"/>
      <c r="AQ40" s="185" t="str">
        <f t="shared" si="0"/>
        <v/>
      </c>
      <c r="AR40" s="185" t="str">
        <f t="shared" si="1"/>
        <v/>
      </c>
    </row>
    <row r="41" spans="1:44" ht="21.75" customHeight="1">
      <c r="A41" s="185">
        <f>実績報告額一覧!A41</f>
        <v>37</v>
      </c>
      <c r="B41" s="201" t="str">
        <f>IF(実績報告額一覧!B41="","",実績報告額一覧!B41)</f>
        <v/>
      </c>
      <c r="C41" s="201" t="str">
        <f>IF(実績報告額一覧!B41="","",実績報告額一覧!C41)</f>
        <v/>
      </c>
      <c r="D41" s="214" t="str">
        <f>IF(実績報告額一覧!B41="","",実績報告額一覧!M41)</f>
        <v/>
      </c>
      <c r="E41" s="197"/>
      <c r="F41" s="198"/>
      <c r="G41" s="199"/>
      <c r="H41" s="199"/>
      <c r="I41" s="199"/>
      <c r="J41" s="197"/>
      <c r="K41" s="198"/>
      <c r="L41" s="199"/>
      <c r="M41" s="200"/>
      <c r="N41" s="202"/>
      <c r="O41" s="198"/>
      <c r="P41" s="199"/>
      <c r="Q41" s="199"/>
      <c r="R41" s="199"/>
      <c r="S41" s="199"/>
      <c r="T41" s="199"/>
      <c r="U41" s="200"/>
      <c r="V41" s="197"/>
      <c r="W41" s="207"/>
      <c r="X41" s="198"/>
      <c r="Y41" s="199"/>
      <c r="Z41" s="200"/>
      <c r="AA41" s="198"/>
      <c r="AB41" s="199"/>
      <c r="AC41" s="199"/>
      <c r="AD41" s="199"/>
      <c r="AE41" s="199"/>
      <c r="AF41" s="200"/>
      <c r="AG41" s="198"/>
      <c r="AH41" s="199"/>
      <c r="AI41" s="199"/>
      <c r="AJ41" s="199"/>
      <c r="AK41" s="199"/>
      <c r="AL41" s="199"/>
      <c r="AM41" s="199"/>
      <c r="AN41" s="200"/>
      <c r="AO41" s="197"/>
      <c r="AP41" s="197"/>
      <c r="AQ41" s="185" t="str">
        <f t="shared" si="0"/>
        <v/>
      </c>
      <c r="AR41" s="185" t="str">
        <f t="shared" si="1"/>
        <v/>
      </c>
    </row>
    <row r="42" spans="1:44" ht="21.75" customHeight="1">
      <c r="A42" s="185">
        <f>実績報告額一覧!A42</f>
        <v>38</v>
      </c>
      <c r="B42" s="201" t="str">
        <f>IF(実績報告額一覧!B42="","",実績報告額一覧!B42)</f>
        <v/>
      </c>
      <c r="C42" s="201" t="str">
        <f>IF(実績報告額一覧!B42="","",実績報告額一覧!C42)</f>
        <v/>
      </c>
      <c r="D42" s="214" t="str">
        <f>IF(実績報告額一覧!B42="","",実績報告額一覧!M42)</f>
        <v/>
      </c>
      <c r="E42" s="197"/>
      <c r="F42" s="198"/>
      <c r="G42" s="199"/>
      <c r="H42" s="199"/>
      <c r="I42" s="199"/>
      <c r="J42" s="197"/>
      <c r="K42" s="198"/>
      <c r="L42" s="199"/>
      <c r="M42" s="200"/>
      <c r="N42" s="202"/>
      <c r="O42" s="198"/>
      <c r="P42" s="199"/>
      <c r="Q42" s="199"/>
      <c r="R42" s="199"/>
      <c r="S42" s="199"/>
      <c r="T42" s="199"/>
      <c r="U42" s="200"/>
      <c r="V42" s="197"/>
      <c r="W42" s="207"/>
      <c r="X42" s="198"/>
      <c r="Y42" s="199"/>
      <c r="Z42" s="200"/>
      <c r="AA42" s="198"/>
      <c r="AB42" s="199"/>
      <c r="AC42" s="199"/>
      <c r="AD42" s="199"/>
      <c r="AE42" s="199"/>
      <c r="AF42" s="200"/>
      <c r="AG42" s="198"/>
      <c r="AH42" s="199"/>
      <c r="AI42" s="199"/>
      <c r="AJ42" s="199"/>
      <c r="AK42" s="199"/>
      <c r="AL42" s="199"/>
      <c r="AM42" s="199"/>
      <c r="AN42" s="200"/>
      <c r="AO42" s="197"/>
      <c r="AP42" s="197"/>
      <c r="AQ42" s="185" t="str">
        <f t="shared" si="0"/>
        <v/>
      </c>
      <c r="AR42" s="185" t="str">
        <f t="shared" si="1"/>
        <v/>
      </c>
    </row>
    <row r="43" spans="1:44" ht="21.75" customHeight="1">
      <c r="A43" s="185">
        <f>実績報告額一覧!A43</f>
        <v>39</v>
      </c>
      <c r="B43" s="201" t="str">
        <f>IF(実績報告額一覧!B43="","",実績報告額一覧!B43)</f>
        <v/>
      </c>
      <c r="C43" s="201" t="str">
        <f>IF(実績報告額一覧!B43="","",実績報告額一覧!C43)</f>
        <v/>
      </c>
      <c r="D43" s="214" t="str">
        <f>IF(実績報告額一覧!B43="","",実績報告額一覧!M43)</f>
        <v/>
      </c>
      <c r="E43" s="197"/>
      <c r="F43" s="198"/>
      <c r="G43" s="199"/>
      <c r="H43" s="199"/>
      <c r="I43" s="199"/>
      <c r="J43" s="197"/>
      <c r="K43" s="198"/>
      <c r="L43" s="199"/>
      <c r="M43" s="200"/>
      <c r="N43" s="202"/>
      <c r="O43" s="198"/>
      <c r="P43" s="199"/>
      <c r="Q43" s="199"/>
      <c r="R43" s="199"/>
      <c r="S43" s="199"/>
      <c r="T43" s="199"/>
      <c r="U43" s="200"/>
      <c r="V43" s="197"/>
      <c r="W43" s="207"/>
      <c r="X43" s="198"/>
      <c r="Y43" s="199"/>
      <c r="Z43" s="200"/>
      <c r="AA43" s="198"/>
      <c r="AB43" s="199"/>
      <c r="AC43" s="199"/>
      <c r="AD43" s="199"/>
      <c r="AE43" s="199"/>
      <c r="AF43" s="200"/>
      <c r="AG43" s="198"/>
      <c r="AH43" s="199"/>
      <c r="AI43" s="199"/>
      <c r="AJ43" s="199"/>
      <c r="AK43" s="199"/>
      <c r="AL43" s="199"/>
      <c r="AM43" s="199"/>
      <c r="AN43" s="200"/>
      <c r="AO43" s="197"/>
      <c r="AP43" s="197"/>
      <c r="AQ43" s="185" t="str">
        <f t="shared" si="0"/>
        <v/>
      </c>
      <c r="AR43" s="185" t="str">
        <f t="shared" si="1"/>
        <v/>
      </c>
    </row>
    <row r="44" spans="1:44" ht="21.75" customHeight="1">
      <c r="A44" s="185">
        <f>実績報告額一覧!A44</f>
        <v>40</v>
      </c>
      <c r="B44" s="201" t="str">
        <f>IF(実績報告額一覧!B44="","",実績報告額一覧!B44)</f>
        <v/>
      </c>
      <c r="C44" s="201" t="str">
        <f>IF(実績報告額一覧!B44="","",実績報告額一覧!C44)</f>
        <v/>
      </c>
      <c r="D44" s="214" t="str">
        <f>IF(実績報告額一覧!B44="","",実績報告額一覧!M44)</f>
        <v/>
      </c>
      <c r="E44" s="197"/>
      <c r="F44" s="198"/>
      <c r="G44" s="199"/>
      <c r="H44" s="199"/>
      <c r="I44" s="199"/>
      <c r="J44" s="197"/>
      <c r="K44" s="198"/>
      <c r="L44" s="199"/>
      <c r="M44" s="200"/>
      <c r="N44" s="202"/>
      <c r="O44" s="198"/>
      <c r="P44" s="199"/>
      <c r="Q44" s="199"/>
      <c r="R44" s="199"/>
      <c r="S44" s="199"/>
      <c r="T44" s="199"/>
      <c r="U44" s="200"/>
      <c r="V44" s="197"/>
      <c r="W44" s="207"/>
      <c r="X44" s="198"/>
      <c r="Y44" s="199"/>
      <c r="Z44" s="200"/>
      <c r="AA44" s="198"/>
      <c r="AB44" s="199"/>
      <c r="AC44" s="199"/>
      <c r="AD44" s="199"/>
      <c r="AE44" s="199"/>
      <c r="AF44" s="200"/>
      <c r="AG44" s="198"/>
      <c r="AH44" s="199"/>
      <c r="AI44" s="199"/>
      <c r="AJ44" s="199"/>
      <c r="AK44" s="199"/>
      <c r="AL44" s="199"/>
      <c r="AM44" s="199"/>
      <c r="AN44" s="200"/>
      <c r="AO44" s="197"/>
      <c r="AP44" s="197"/>
      <c r="AQ44" s="185" t="str">
        <f t="shared" si="0"/>
        <v/>
      </c>
      <c r="AR44" s="185" t="str">
        <f t="shared" si="1"/>
        <v/>
      </c>
    </row>
    <row r="45" spans="1:44" ht="21.75" customHeight="1">
      <c r="A45" s="185">
        <f>実績報告額一覧!A45</f>
        <v>41</v>
      </c>
      <c r="B45" s="201" t="str">
        <f>IF(実績報告額一覧!B45="","",実績報告額一覧!B45)</f>
        <v/>
      </c>
      <c r="C45" s="201" t="str">
        <f>IF(実績報告額一覧!B45="","",実績報告額一覧!C45)</f>
        <v/>
      </c>
      <c r="D45" s="214" t="str">
        <f>IF(実績報告額一覧!B45="","",実績報告額一覧!M45)</f>
        <v/>
      </c>
      <c r="E45" s="197"/>
      <c r="F45" s="198"/>
      <c r="G45" s="199"/>
      <c r="H45" s="199"/>
      <c r="I45" s="199"/>
      <c r="J45" s="197"/>
      <c r="K45" s="198"/>
      <c r="L45" s="199"/>
      <c r="M45" s="200"/>
      <c r="N45" s="202"/>
      <c r="O45" s="198"/>
      <c r="P45" s="199"/>
      <c r="Q45" s="199"/>
      <c r="R45" s="199"/>
      <c r="S45" s="199"/>
      <c r="T45" s="199"/>
      <c r="U45" s="200"/>
      <c r="V45" s="197"/>
      <c r="W45" s="207"/>
      <c r="X45" s="198"/>
      <c r="Y45" s="199"/>
      <c r="Z45" s="200"/>
      <c r="AA45" s="198"/>
      <c r="AB45" s="199"/>
      <c r="AC45" s="199"/>
      <c r="AD45" s="199"/>
      <c r="AE45" s="199"/>
      <c r="AF45" s="200"/>
      <c r="AG45" s="198"/>
      <c r="AH45" s="199"/>
      <c r="AI45" s="199"/>
      <c r="AJ45" s="199"/>
      <c r="AK45" s="199"/>
      <c r="AL45" s="199"/>
      <c r="AM45" s="199"/>
      <c r="AN45" s="200"/>
      <c r="AO45" s="197"/>
      <c r="AP45" s="197"/>
      <c r="AQ45" s="185" t="str">
        <f t="shared" si="0"/>
        <v/>
      </c>
      <c r="AR45" s="185" t="str">
        <f t="shared" si="1"/>
        <v/>
      </c>
    </row>
    <row r="46" spans="1:44" ht="21.75" customHeight="1">
      <c r="A46" s="185">
        <f>実績報告額一覧!A46</f>
        <v>42</v>
      </c>
      <c r="B46" s="201" t="str">
        <f>IF(実績報告額一覧!B46="","",実績報告額一覧!B46)</f>
        <v/>
      </c>
      <c r="C46" s="201" t="str">
        <f>IF(実績報告額一覧!B46="","",実績報告額一覧!C46)</f>
        <v/>
      </c>
      <c r="D46" s="214" t="str">
        <f>IF(実績報告額一覧!B46="","",実績報告額一覧!M46)</f>
        <v/>
      </c>
      <c r="E46" s="197"/>
      <c r="F46" s="198"/>
      <c r="G46" s="199"/>
      <c r="H46" s="199"/>
      <c r="I46" s="199"/>
      <c r="J46" s="197"/>
      <c r="K46" s="198"/>
      <c r="L46" s="199"/>
      <c r="M46" s="200"/>
      <c r="N46" s="202"/>
      <c r="O46" s="198"/>
      <c r="P46" s="199"/>
      <c r="Q46" s="199"/>
      <c r="R46" s="199"/>
      <c r="S46" s="199"/>
      <c r="T46" s="199"/>
      <c r="U46" s="200"/>
      <c r="V46" s="197"/>
      <c r="W46" s="207"/>
      <c r="X46" s="198"/>
      <c r="Y46" s="199"/>
      <c r="Z46" s="200"/>
      <c r="AA46" s="198"/>
      <c r="AB46" s="199"/>
      <c r="AC46" s="199"/>
      <c r="AD46" s="199"/>
      <c r="AE46" s="199"/>
      <c r="AF46" s="200"/>
      <c r="AG46" s="198"/>
      <c r="AH46" s="199"/>
      <c r="AI46" s="199"/>
      <c r="AJ46" s="199"/>
      <c r="AK46" s="199"/>
      <c r="AL46" s="199"/>
      <c r="AM46" s="199"/>
      <c r="AN46" s="200"/>
      <c r="AO46" s="197"/>
      <c r="AP46" s="197"/>
      <c r="AQ46" s="185" t="str">
        <f t="shared" si="0"/>
        <v/>
      </c>
      <c r="AR46" s="185" t="str">
        <f t="shared" si="1"/>
        <v/>
      </c>
    </row>
    <row r="47" spans="1:44" ht="21.75" customHeight="1">
      <c r="A47" s="185">
        <f>実績報告額一覧!A47</f>
        <v>43</v>
      </c>
      <c r="B47" s="201" t="str">
        <f>IF(実績報告額一覧!B47="","",実績報告額一覧!B47)</f>
        <v/>
      </c>
      <c r="C47" s="201" t="str">
        <f>IF(実績報告額一覧!B47="","",実績報告額一覧!C47)</f>
        <v/>
      </c>
      <c r="D47" s="214" t="str">
        <f>IF(実績報告額一覧!B47="","",実績報告額一覧!M47)</f>
        <v/>
      </c>
      <c r="E47" s="197"/>
      <c r="F47" s="198"/>
      <c r="G47" s="199"/>
      <c r="H47" s="199"/>
      <c r="I47" s="199"/>
      <c r="J47" s="197"/>
      <c r="K47" s="198"/>
      <c r="L47" s="199"/>
      <c r="M47" s="200"/>
      <c r="N47" s="202"/>
      <c r="O47" s="198"/>
      <c r="P47" s="199"/>
      <c r="Q47" s="199"/>
      <c r="R47" s="199"/>
      <c r="S47" s="199"/>
      <c r="T47" s="199"/>
      <c r="U47" s="200"/>
      <c r="V47" s="197"/>
      <c r="W47" s="207"/>
      <c r="X47" s="198"/>
      <c r="Y47" s="199"/>
      <c r="Z47" s="200"/>
      <c r="AA47" s="198"/>
      <c r="AB47" s="199"/>
      <c r="AC47" s="199"/>
      <c r="AD47" s="199"/>
      <c r="AE47" s="199"/>
      <c r="AF47" s="200"/>
      <c r="AG47" s="198"/>
      <c r="AH47" s="199"/>
      <c r="AI47" s="199"/>
      <c r="AJ47" s="199"/>
      <c r="AK47" s="199"/>
      <c r="AL47" s="199"/>
      <c r="AM47" s="199"/>
      <c r="AN47" s="200"/>
      <c r="AO47" s="197"/>
      <c r="AP47" s="197"/>
      <c r="AQ47" s="185" t="str">
        <f t="shared" si="0"/>
        <v/>
      </c>
      <c r="AR47" s="185" t="str">
        <f t="shared" si="1"/>
        <v/>
      </c>
    </row>
    <row r="48" spans="1:44" ht="21.75" customHeight="1">
      <c r="A48" s="185">
        <f>実績報告額一覧!A48</f>
        <v>44</v>
      </c>
      <c r="B48" s="201" t="str">
        <f>IF(実績報告額一覧!B48="","",実績報告額一覧!B48)</f>
        <v/>
      </c>
      <c r="C48" s="201" t="str">
        <f>IF(実績報告額一覧!B48="","",実績報告額一覧!C48)</f>
        <v/>
      </c>
      <c r="D48" s="214" t="str">
        <f>IF(実績報告額一覧!B48="","",実績報告額一覧!M48)</f>
        <v/>
      </c>
      <c r="E48" s="197"/>
      <c r="F48" s="198"/>
      <c r="G48" s="199"/>
      <c r="H48" s="199"/>
      <c r="I48" s="199"/>
      <c r="J48" s="197"/>
      <c r="K48" s="198"/>
      <c r="L48" s="199"/>
      <c r="M48" s="200"/>
      <c r="N48" s="202"/>
      <c r="O48" s="198"/>
      <c r="P48" s="199"/>
      <c r="Q48" s="199"/>
      <c r="R48" s="199"/>
      <c r="S48" s="199"/>
      <c r="T48" s="199"/>
      <c r="U48" s="200"/>
      <c r="V48" s="197"/>
      <c r="W48" s="207"/>
      <c r="X48" s="198"/>
      <c r="Y48" s="199"/>
      <c r="Z48" s="200"/>
      <c r="AA48" s="198"/>
      <c r="AB48" s="199"/>
      <c r="AC48" s="199"/>
      <c r="AD48" s="199"/>
      <c r="AE48" s="199"/>
      <c r="AF48" s="200"/>
      <c r="AG48" s="198"/>
      <c r="AH48" s="199"/>
      <c r="AI48" s="199"/>
      <c r="AJ48" s="199"/>
      <c r="AK48" s="199"/>
      <c r="AL48" s="199"/>
      <c r="AM48" s="199"/>
      <c r="AN48" s="200"/>
      <c r="AO48" s="197"/>
      <c r="AP48" s="197"/>
      <c r="AQ48" s="185" t="str">
        <f t="shared" si="0"/>
        <v/>
      </c>
      <c r="AR48" s="185" t="str">
        <f t="shared" si="1"/>
        <v/>
      </c>
    </row>
    <row r="49" spans="1:44" ht="21.75" customHeight="1">
      <c r="A49" s="185">
        <f>実績報告額一覧!A49</f>
        <v>45</v>
      </c>
      <c r="B49" s="201" t="str">
        <f>IF(実績報告額一覧!B49="","",実績報告額一覧!B49)</f>
        <v/>
      </c>
      <c r="C49" s="201" t="str">
        <f>IF(実績報告額一覧!B49="","",実績報告額一覧!C49)</f>
        <v/>
      </c>
      <c r="D49" s="214" t="str">
        <f>IF(実績報告額一覧!B49="","",実績報告額一覧!M49)</f>
        <v/>
      </c>
      <c r="E49" s="197"/>
      <c r="F49" s="198"/>
      <c r="G49" s="199"/>
      <c r="H49" s="199"/>
      <c r="I49" s="199"/>
      <c r="J49" s="197"/>
      <c r="K49" s="198"/>
      <c r="L49" s="199"/>
      <c r="M49" s="200"/>
      <c r="N49" s="202"/>
      <c r="O49" s="198"/>
      <c r="P49" s="199"/>
      <c r="Q49" s="199"/>
      <c r="R49" s="199"/>
      <c r="S49" s="199"/>
      <c r="T49" s="199"/>
      <c r="U49" s="200"/>
      <c r="V49" s="197"/>
      <c r="W49" s="207"/>
      <c r="X49" s="198"/>
      <c r="Y49" s="199"/>
      <c r="Z49" s="200"/>
      <c r="AA49" s="198"/>
      <c r="AB49" s="199"/>
      <c r="AC49" s="199"/>
      <c r="AD49" s="199"/>
      <c r="AE49" s="199"/>
      <c r="AF49" s="200"/>
      <c r="AG49" s="198"/>
      <c r="AH49" s="199"/>
      <c r="AI49" s="199"/>
      <c r="AJ49" s="199"/>
      <c r="AK49" s="199"/>
      <c r="AL49" s="199"/>
      <c r="AM49" s="199"/>
      <c r="AN49" s="200"/>
      <c r="AO49" s="197"/>
      <c r="AP49" s="197"/>
      <c r="AQ49" s="185" t="str">
        <f t="shared" si="0"/>
        <v/>
      </c>
      <c r="AR49" s="185" t="str">
        <f t="shared" si="1"/>
        <v/>
      </c>
    </row>
    <row r="50" spans="1:44" ht="21.75" customHeight="1">
      <c r="A50" s="185">
        <f>実績報告額一覧!A50</f>
        <v>46</v>
      </c>
      <c r="B50" s="201" t="str">
        <f>IF(実績報告額一覧!B50="","",実績報告額一覧!B50)</f>
        <v/>
      </c>
      <c r="C50" s="201" t="str">
        <f>IF(実績報告額一覧!B50="","",実績報告額一覧!C50)</f>
        <v/>
      </c>
      <c r="D50" s="214" t="str">
        <f>IF(実績報告額一覧!B50="","",実績報告額一覧!M50)</f>
        <v/>
      </c>
      <c r="E50" s="197"/>
      <c r="F50" s="198"/>
      <c r="G50" s="199"/>
      <c r="H50" s="199"/>
      <c r="I50" s="199"/>
      <c r="J50" s="197"/>
      <c r="K50" s="198"/>
      <c r="L50" s="199"/>
      <c r="M50" s="200"/>
      <c r="N50" s="202"/>
      <c r="O50" s="198"/>
      <c r="P50" s="199"/>
      <c r="Q50" s="199"/>
      <c r="R50" s="199"/>
      <c r="S50" s="199"/>
      <c r="T50" s="199"/>
      <c r="U50" s="200"/>
      <c r="V50" s="197"/>
      <c r="W50" s="207"/>
      <c r="X50" s="198"/>
      <c r="Y50" s="199"/>
      <c r="Z50" s="200"/>
      <c r="AA50" s="198"/>
      <c r="AB50" s="199"/>
      <c r="AC50" s="199"/>
      <c r="AD50" s="199"/>
      <c r="AE50" s="199"/>
      <c r="AF50" s="200"/>
      <c r="AG50" s="198"/>
      <c r="AH50" s="199"/>
      <c r="AI50" s="199"/>
      <c r="AJ50" s="199"/>
      <c r="AK50" s="199"/>
      <c r="AL50" s="199"/>
      <c r="AM50" s="199"/>
      <c r="AN50" s="200"/>
      <c r="AO50" s="197"/>
      <c r="AP50" s="197"/>
      <c r="AQ50" s="185" t="str">
        <f t="shared" si="0"/>
        <v/>
      </c>
      <c r="AR50" s="185" t="str">
        <f t="shared" si="1"/>
        <v/>
      </c>
    </row>
    <row r="51" spans="1:44" ht="21.75" customHeight="1">
      <c r="A51" s="185">
        <f>実績報告額一覧!A51</f>
        <v>47</v>
      </c>
      <c r="B51" s="201" t="str">
        <f>IF(実績報告額一覧!B51="","",実績報告額一覧!B51)</f>
        <v/>
      </c>
      <c r="C51" s="201" t="str">
        <f>IF(実績報告額一覧!B51="","",実績報告額一覧!C51)</f>
        <v/>
      </c>
      <c r="D51" s="214" t="str">
        <f>IF(実績報告額一覧!B51="","",実績報告額一覧!M51)</f>
        <v/>
      </c>
      <c r="E51" s="197"/>
      <c r="F51" s="198"/>
      <c r="G51" s="199"/>
      <c r="H51" s="199"/>
      <c r="I51" s="199"/>
      <c r="J51" s="197"/>
      <c r="K51" s="198"/>
      <c r="L51" s="199"/>
      <c r="M51" s="200"/>
      <c r="N51" s="202"/>
      <c r="O51" s="198"/>
      <c r="P51" s="199"/>
      <c r="Q51" s="199"/>
      <c r="R51" s="199"/>
      <c r="S51" s="199"/>
      <c r="T51" s="199"/>
      <c r="U51" s="200"/>
      <c r="V51" s="197"/>
      <c r="W51" s="207"/>
      <c r="X51" s="198"/>
      <c r="Y51" s="199"/>
      <c r="Z51" s="200"/>
      <c r="AA51" s="198"/>
      <c r="AB51" s="199"/>
      <c r="AC51" s="199"/>
      <c r="AD51" s="199"/>
      <c r="AE51" s="199"/>
      <c r="AF51" s="200"/>
      <c r="AG51" s="198"/>
      <c r="AH51" s="199"/>
      <c r="AI51" s="199"/>
      <c r="AJ51" s="199"/>
      <c r="AK51" s="199"/>
      <c r="AL51" s="199"/>
      <c r="AM51" s="199"/>
      <c r="AN51" s="200"/>
      <c r="AO51" s="197"/>
      <c r="AP51" s="197"/>
      <c r="AQ51" s="185" t="str">
        <f t="shared" si="0"/>
        <v/>
      </c>
      <c r="AR51" s="185" t="str">
        <f t="shared" si="1"/>
        <v/>
      </c>
    </row>
    <row r="52" spans="1:44" ht="21.75" customHeight="1">
      <c r="A52" s="185">
        <f>実績報告額一覧!A52</f>
        <v>48</v>
      </c>
      <c r="B52" s="201" t="str">
        <f>IF(実績報告額一覧!B52="","",実績報告額一覧!B52)</f>
        <v/>
      </c>
      <c r="C52" s="201" t="str">
        <f>IF(実績報告額一覧!B52="","",実績報告額一覧!C52)</f>
        <v/>
      </c>
      <c r="D52" s="214" t="str">
        <f>IF(実績報告額一覧!B52="","",実績報告額一覧!M52)</f>
        <v/>
      </c>
      <c r="E52" s="197"/>
      <c r="F52" s="198"/>
      <c r="G52" s="199"/>
      <c r="H52" s="199"/>
      <c r="I52" s="199"/>
      <c r="J52" s="197"/>
      <c r="K52" s="198"/>
      <c r="L52" s="199"/>
      <c r="M52" s="200"/>
      <c r="N52" s="202"/>
      <c r="O52" s="198"/>
      <c r="P52" s="199"/>
      <c r="Q52" s="199"/>
      <c r="R52" s="199"/>
      <c r="S52" s="199"/>
      <c r="T52" s="199"/>
      <c r="U52" s="200"/>
      <c r="V52" s="197"/>
      <c r="W52" s="207"/>
      <c r="X52" s="198"/>
      <c r="Y52" s="199"/>
      <c r="Z52" s="200"/>
      <c r="AA52" s="198"/>
      <c r="AB52" s="199"/>
      <c r="AC52" s="199"/>
      <c r="AD52" s="199"/>
      <c r="AE52" s="199"/>
      <c r="AF52" s="200"/>
      <c r="AG52" s="198"/>
      <c r="AH52" s="199"/>
      <c r="AI52" s="199"/>
      <c r="AJ52" s="199"/>
      <c r="AK52" s="199"/>
      <c r="AL52" s="199"/>
      <c r="AM52" s="199"/>
      <c r="AN52" s="200"/>
      <c r="AO52" s="197"/>
      <c r="AP52" s="197"/>
      <c r="AQ52" s="185" t="str">
        <f t="shared" si="0"/>
        <v/>
      </c>
      <c r="AR52" s="185" t="str">
        <f t="shared" si="1"/>
        <v/>
      </c>
    </row>
    <row r="53" spans="1:44" ht="21.75" customHeight="1">
      <c r="A53" s="185">
        <f>実績報告額一覧!A53</f>
        <v>49</v>
      </c>
      <c r="B53" s="201" t="str">
        <f>IF(実績報告額一覧!B53="","",実績報告額一覧!B53)</f>
        <v/>
      </c>
      <c r="C53" s="201" t="str">
        <f>IF(実績報告額一覧!B53="","",実績報告額一覧!C53)</f>
        <v/>
      </c>
      <c r="D53" s="214" t="str">
        <f>IF(実績報告額一覧!B53="","",実績報告額一覧!M53)</f>
        <v/>
      </c>
      <c r="E53" s="197"/>
      <c r="F53" s="198"/>
      <c r="G53" s="199"/>
      <c r="H53" s="199"/>
      <c r="I53" s="199"/>
      <c r="J53" s="197"/>
      <c r="K53" s="198"/>
      <c r="L53" s="199"/>
      <c r="M53" s="200"/>
      <c r="N53" s="202"/>
      <c r="O53" s="198"/>
      <c r="P53" s="199"/>
      <c r="Q53" s="199"/>
      <c r="R53" s="199"/>
      <c r="S53" s="199"/>
      <c r="T53" s="199"/>
      <c r="U53" s="200"/>
      <c r="V53" s="197"/>
      <c r="W53" s="207"/>
      <c r="X53" s="198"/>
      <c r="Y53" s="199"/>
      <c r="Z53" s="200"/>
      <c r="AA53" s="198"/>
      <c r="AB53" s="199"/>
      <c r="AC53" s="199"/>
      <c r="AD53" s="199"/>
      <c r="AE53" s="199"/>
      <c r="AF53" s="200"/>
      <c r="AG53" s="198"/>
      <c r="AH53" s="199"/>
      <c r="AI53" s="199"/>
      <c r="AJ53" s="199"/>
      <c r="AK53" s="199"/>
      <c r="AL53" s="199"/>
      <c r="AM53" s="199"/>
      <c r="AN53" s="200"/>
      <c r="AO53" s="197"/>
      <c r="AP53" s="197"/>
      <c r="AQ53" s="185" t="str">
        <f t="shared" si="0"/>
        <v/>
      </c>
      <c r="AR53" s="185" t="str">
        <f t="shared" si="1"/>
        <v/>
      </c>
    </row>
    <row r="54" spans="1:44" ht="21.75" customHeight="1">
      <c r="A54" s="185">
        <f>実績報告額一覧!A54</f>
        <v>50</v>
      </c>
      <c r="B54" s="201" t="str">
        <f>IF(実績報告額一覧!B54="","",実績報告額一覧!B54)</f>
        <v/>
      </c>
      <c r="C54" s="201" t="str">
        <f>IF(実績報告額一覧!B54="","",実績報告額一覧!C54)</f>
        <v/>
      </c>
      <c r="D54" s="214" t="str">
        <f>IF(実績報告額一覧!B54="","",実績報告額一覧!M54)</f>
        <v/>
      </c>
      <c r="E54" s="197"/>
      <c r="F54" s="198"/>
      <c r="G54" s="199"/>
      <c r="H54" s="199"/>
      <c r="I54" s="199"/>
      <c r="J54" s="197"/>
      <c r="K54" s="198"/>
      <c r="L54" s="199"/>
      <c r="M54" s="200"/>
      <c r="N54" s="202"/>
      <c r="O54" s="198"/>
      <c r="P54" s="199"/>
      <c r="Q54" s="199"/>
      <c r="R54" s="199"/>
      <c r="S54" s="199"/>
      <c r="T54" s="199"/>
      <c r="U54" s="200"/>
      <c r="V54" s="197"/>
      <c r="W54" s="207"/>
      <c r="X54" s="198"/>
      <c r="Y54" s="199"/>
      <c r="Z54" s="200"/>
      <c r="AA54" s="198"/>
      <c r="AB54" s="199"/>
      <c r="AC54" s="199"/>
      <c r="AD54" s="199"/>
      <c r="AE54" s="199"/>
      <c r="AF54" s="200"/>
      <c r="AG54" s="198"/>
      <c r="AH54" s="199"/>
      <c r="AI54" s="199"/>
      <c r="AJ54" s="199"/>
      <c r="AK54" s="199"/>
      <c r="AL54" s="199"/>
      <c r="AM54" s="199"/>
      <c r="AN54" s="200"/>
      <c r="AO54" s="197"/>
      <c r="AP54" s="197"/>
      <c r="AQ54" s="185" t="str">
        <f t="shared" si="0"/>
        <v/>
      </c>
      <c r="AR54" s="185" t="str">
        <f t="shared" si="1"/>
        <v/>
      </c>
    </row>
    <row r="55" spans="1:44" ht="21.75" customHeight="1">
      <c r="A55" s="185">
        <f>実績報告額一覧!A55</f>
        <v>51</v>
      </c>
      <c r="B55" s="201" t="str">
        <f>IF(実績報告額一覧!B55="","",実績報告額一覧!B55)</f>
        <v/>
      </c>
      <c r="C55" s="201" t="str">
        <f>IF(実績報告額一覧!B55="","",実績報告額一覧!C55)</f>
        <v/>
      </c>
      <c r="D55" s="214" t="str">
        <f>IF(実績報告額一覧!B55="","",実績報告額一覧!M55)</f>
        <v/>
      </c>
      <c r="E55" s="197"/>
      <c r="F55" s="198"/>
      <c r="G55" s="199"/>
      <c r="H55" s="199"/>
      <c r="I55" s="199"/>
      <c r="J55" s="197"/>
      <c r="K55" s="198"/>
      <c r="L55" s="199"/>
      <c r="M55" s="200"/>
      <c r="N55" s="202"/>
      <c r="O55" s="198"/>
      <c r="P55" s="199"/>
      <c r="Q55" s="199"/>
      <c r="R55" s="199"/>
      <c r="S55" s="199"/>
      <c r="T55" s="199"/>
      <c r="U55" s="200"/>
      <c r="V55" s="197"/>
      <c r="W55" s="207"/>
      <c r="X55" s="198"/>
      <c r="Y55" s="199"/>
      <c r="Z55" s="200"/>
      <c r="AA55" s="198"/>
      <c r="AB55" s="199"/>
      <c r="AC55" s="199"/>
      <c r="AD55" s="199"/>
      <c r="AE55" s="199"/>
      <c r="AF55" s="200"/>
      <c r="AG55" s="198"/>
      <c r="AH55" s="199"/>
      <c r="AI55" s="199"/>
      <c r="AJ55" s="199"/>
      <c r="AK55" s="199"/>
      <c r="AL55" s="199"/>
      <c r="AM55" s="199"/>
      <c r="AN55" s="200"/>
      <c r="AO55" s="197"/>
      <c r="AP55" s="197"/>
      <c r="AQ55" s="185" t="str">
        <f t="shared" si="0"/>
        <v/>
      </c>
      <c r="AR55" s="185" t="str">
        <f t="shared" si="1"/>
        <v/>
      </c>
    </row>
    <row r="56" spans="1:44" ht="21.75" customHeight="1">
      <c r="A56" s="185">
        <f>実績報告額一覧!A56</f>
        <v>52</v>
      </c>
      <c r="B56" s="201" t="str">
        <f>IF(実績報告額一覧!B56="","",実績報告額一覧!B56)</f>
        <v/>
      </c>
      <c r="C56" s="201" t="str">
        <f>IF(実績報告額一覧!B56="","",実績報告額一覧!C56)</f>
        <v/>
      </c>
      <c r="D56" s="214" t="str">
        <f>IF(実績報告額一覧!B56="","",実績報告額一覧!M56)</f>
        <v/>
      </c>
      <c r="E56" s="197"/>
      <c r="F56" s="198"/>
      <c r="G56" s="199"/>
      <c r="H56" s="199"/>
      <c r="I56" s="199"/>
      <c r="J56" s="197"/>
      <c r="K56" s="198"/>
      <c r="L56" s="199"/>
      <c r="M56" s="200"/>
      <c r="N56" s="202"/>
      <c r="O56" s="198"/>
      <c r="P56" s="199"/>
      <c r="Q56" s="199"/>
      <c r="R56" s="199"/>
      <c r="S56" s="199"/>
      <c r="T56" s="199"/>
      <c r="U56" s="200"/>
      <c r="V56" s="197"/>
      <c r="W56" s="207"/>
      <c r="X56" s="198"/>
      <c r="Y56" s="199"/>
      <c r="Z56" s="200"/>
      <c r="AA56" s="198"/>
      <c r="AB56" s="199"/>
      <c r="AC56" s="199"/>
      <c r="AD56" s="199"/>
      <c r="AE56" s="199"/>
      <c r="AF56" s="200"/>
      <c r="AG56" s="198"/>
      <c r="AH56" s="199"/>
      <c r="AI56" s="199"/>
      <c r="AJ56" s="199"/>
      <c r="AK56" s="199"/>
      <c r="AL56" s="199"/>
      <c r="AM56" s="199"/>
      <c r="AN56" s="200"/>
      <c r="AO56" s="197"/>
      <c r="AP56" s="197"/>
      <c r="AQ56" s="185" t="str">
        <f t="shared" si="0"/>
        <v/>
      </c>
      <c r="AR56" s="185" t="str">
        <f t="shared" si="1"/>
        <v/>
      </c>
    </row>
    <row r="57" spans="1:44" ht="21.75" customHeight="1">
      <c r="A57" s="185">
        <f>実績報告額一覧!A57</f>
        <v>53</v>
      </c>
      <c r="B57" s="201" t="str">
        <f>IF(実績報告額一覧!B57="","",実績報告額一覧!B57)</f>
        <v/>
      </c>
      <c r="C57" s="201" t="str">
        <f>IF(実績報告額一覧!B57="","",実績報告額一覧!C57)</f>
        <v/>
      </c>
      <c r="D57" s="214" t="str">
        <f>IF(実績報告額一覧!B57="","",実績報告額一覧!M57)</f>
        <v/>
      </c>
      <c r="E57" s="197"/>
      <c r="F57" s="198"/>
      <c r="G57" s="199"/>
      <c r="H57" s="199"/>
      <c r="I57" s="199"/>
      <c r="J57" s="197"/>
      <c r="K57" s="198"/>
      <c r="L57" s="199"/>
      <c r="M57" s="200"/>
      <c r="N57" s="202"/>
      <c r="O57" s="198"/>
      <c r="P57" s="199"/>
      <c r="Q57" s="199"/>
      <c r="R57" s="199"/>
      <c r="S57" s="199"/>
      <c r="T57" s="199"/>
      <c r="U57" s="200"/>
      <c r="V57" s="197"/>
      <c r="W57" s="207"/>
      <c r="X57" s="198"/>
      <c r="Y57" s="199"/>
      <c r="Z57" s="200"/>
      <c r="AA57" s="198"/>
      <c r="AB57" s="199"/>
      <c r="AC57" s="199"/>
      <c r="AD57" s="199"/>
      <c r="AE57" s="199"/>
      <c r="AF57" s="200"/>
      <c r="AG57" s="198"/>
      <c r="AH57" s="199"/>
      <c r="AI57" s="199"/>
      <c r="AJ57" s="199"/>
      <c r="AK57" s="199"/>
      <c r="AL57" s="199"/>
      <c r="AM57" s="199"/>
      <c r="AN57" s="200"/>
      <c r="AO57" s="197"/>
      <c r="AP57" s="197"/>
      <c r="AQ57" s="185" t="str">
        <f t="shared" si="0"/>
        <v/>
      </c>
      <c r="AR57" s="185" t="str">
        <f t="shared" si="1"/>
        <v/>
      </c>
    </row>
    <row r="58" spans="1:44" ht="21.75" customHeight="1">
      <c r="A58" s="185">
        <f>実績報告額一覧!A58</f>
        <v>54</v>
      </c>
      <c r="B58" s="201" t="str">
        <f>IF(実績報告額一覧!B58="","",実績報告額一覧!B58)</f>
        <v/>
      </c>
      <c r="C58" s="201" t="str">
        <f>IF(実績報告額一覧!B58="","",実績報告額一覧!C58)</f>
        <v/>
      </c>
      <c r="D58" s="214" t="str">
        <f>IF(実績報告額一覧!B58="","",実績報告額一覧!M58)</f>
        <v/>
      </c>
      <c r="E58" s="197"/>
      <c r="F58" s="198"/>
      <c r="G58" s="199"/>
      <c r="H58" s="199"/>
      <c r="I58" s="199"/>
      <c r="J58" s="197"/>
      <c r="K58" s="198"/>
      <c r="L58" s="199"/>
      <c r="M58" s="200"/>
      <c r="N58" s="202"/>
      <c r="O58" s="198"/>
      <c r="P58" s="199"/>
      <c r="Q58" s="199"/>
      <c r="R58" s="199"/>
      <c r="S58" s="199"/>
      <c r="T58" s="199"/>
      <c r="U58" s="200"/>
      <c r="V58" s="197"/>
      <c r="W58" s="207"/>
      <c r="X58" s="198"/>
      <c r="Y58" s="199"/>
      <c r="Z58" s="200"/>
      <c r="AA58" s="198"/>
      <c r="AB58" s="199"/>
      <c r="AC58" s="199"/>
      <c r="AD58" s="199"/>
      <c r="AE58" s="199"/>
      <c r="AF58" s="200"/>
      <c r="AG58" s="198"/>
      <c r="AH58" s="199"/>
      <c r="AI58" s="199"/>
      <c r="AJ58" s="199"/>
      <c r="AK58" s="199"/>
      <c r="AL58" s="199"/>
      <c r="AM58" s="199"/>
      <c r="AN58" s="200"/>
      <c r="AO58" s="197"/>
      <c r="AP58" s="197"/>
      <c r="AQ58" s="185" t="str">
        <f t="shared" si="0"/>
        <v/>
      </c>
      <c r="AR58" s="185" t="str">
        <f t="shared" si="1"/>
        <v/>
      </c>
    </row>
    <row r="59" spans="1:44" ht="21.75" customHeight="1">
      <c r="A59" s="185">
        <f>実績報告額一覧!A59</f>
        <v>55</v>
      </c>
      <c r="B59" s="201" t="str">
        <f>IF(実績報告額一覧!B59="","",実績報告額一覧!B59)</f>
        <v/>
      </c>
      <c r="C59" s="201" t="str">
        <f>IF(実績報告額一覧!B59="","",実績報告額一覧!C59)</f>
        <v/>
      </c>
      <c r="D59" s="214" t="str">
        <f>IF(実績報告額一覧!B59="","",実績報告額一覧!M59)</f>
        <v/>
      </c>
      <c r="E59" s="197"/>
      <c r="F59" s="198"/>
      <c r="G59" s="199"/>
      <c r="H59" s="199"/>
      <c r="I59" s="199"/>
      <c r="J59" s="197"/>
      <c r="K59" s="198"/>
      <c r="L59" s="199"/>
      <c r="M59" s="200"/>
      <c r="N59" s="202"/>
      <c r="O59" s="198"/>
      <c r="P59" s="199"/>
      <c r="Q59" s="199"/>
      <c r="R59" s="199"/>
      <c r="S59" s="199"/>
      <c r="T59" s="199"/>
      <c r="U59" s="200"/>
      <c r="V59" s="197"/>
      <c r="W59" s="207"/>
      <c r="X59" s="198"/>
      <c r="Y59" s="199"/>
      <c r="Z59" s="200"/>
      <c r="AA59" s="198"/>
      <c r="AB59" s="199"/>
      <c r="AC59" s="199"/>
      <c r="AD59" s="199"/>
      <c r="AE59" s="199"/>
      <c r="AF59" s="200"/>
      <c r="AG59" s="198"/>
      <c r="AH59" s="199"/>
      <c r="AI59" s="199"/>
      <c r="AJ59" s="199"/>
      <c r="AK59" s="199"/>
      <c r="AL59" s="199"/>
      <c r="AM59" s="199"/>
      <c r="AN59" s="200"/>
      <c r="AO59" s="197"/>
      <c r="AP59" s="197"/>
      <c r="AQ59" s="185" t="str">
        <f t="shared" si="0"/>
        <v/>
      </c>
      <c r="AR59" s="185" t="str">
        <f t="shared" si="1"/>
        <v/>
      </c>
    </row>
    <row r="60" spans="1:44" ht="21.75" customHeight="1">
      <c r="A60" s="185">
        <f>実績報告額一覧!A60</f>
        <v>56</v>
      </c>
      <c r="B60" s="201" t="str">
        <f>IF(実績報告額一覧!B60="","",実績報告額一覧!B60)</f>
        <v/>
      </c>
      <c r="C60" s="201" t="str">
        <f>IF(実績報告額一覧!B60="","",実績報告額一覧!C60)</f>
        <v/>
      </c>
      <c r="D60" s="214" t="str">
        <f>IF(実績報告額一覧!B60="","",実績報告額一覧!M60)</f>
        <v/>
      </c>
      <c r="E60" s="197"/>
      <c r="F60" s="198"/>
      <c r="G60" s="199"/>
      <c r="H60" s="199"/>
      <c r="I60" s="199"/>
      <c r="J60" s="197"/>
      <c r="K60" s="198"/>
      <c r="L60" s="199"/>
      <c r="M60" s="200"/>
      <c r="N60" s="202"/>
      <c r="O60" s="198"/>
      <c r="P60" s="199"/>
      <c r="Q60" s="199"/>
      <c r="R60" s="199"/>
      <c r="S60" s="199"/>
      <c r="T60" s="199"/>
      <c r="U60" s="200"/>
      <c r="V60" s="197"/>
      <c r="W60" s="207"/>
      <c r="X60" s="198"/>
      <c r="Y60" s="199"/>
      <c r="Z60" s="200"/>
      <c r="AA60" s="198"/>
      <c r="AB60" s="199"/>
      <c r="AC60" s="199"/>
      <c r="AD60" s="199"/>
      <c r="AE60" s="199"/>
      <c r="AF60" s="200"/>
      <c r="AG60" s="198"/>
      <c r="AH60" s="199"/>
      <c r="AI60" s="199"/>
      <c r="AJ60" s="199"/>
      <c r="AK60" s="199"/>
      <c r="AL60" s="199"/>
      <c r="AM60" s="199"/>
      <c r="AN60" s="200"/>
      <c r="AO60" s="197"/>
      <c r="AP60" s="197"/>
      <c r="AQ60" s="185" t="str">
        <f t="shared" si="0"/>
        <v/>
      </c>
      <c r="AR60" s="185" t="str">
        <f t="shared" si="1"/>
        <v/>
      </c>
    </row>
    <row r="61" spans="1:44" ht="21.75" customHeight="1">
      <c r="A61" s="185">
        <f>実績報告額一覧!A61</f>
        <v>57</v>
      </c>
      <c r="B61" s="201" t="str">
        <f>IF(実績報告額一覧!B61="","",実績報告額一覧!B61)</f>
        <v/>
      </c>
      <c r="C61" s="201" t="str">
        <f>IF(実績報告額一覧!B61="","",実績報告額一覧!C61)</f>
        <v/>
      </c>
      <c r="D61" s="214" t="str">
        <f>IF(実績報告額一覧!B61="","",実績報告額一覧!M61)</f>
        <v/>
      </c>
      <c r="E61" s="197"/>
      <c r="F61" s="198"/>
      <c r="G61" s="199"/>
      <c r="H61" s="199"/>
      <c r="I61" s="199"/>
      <c r="J61" s="197"/>
      <c r="K61" s="198"/>
      <c r="L61" s="199"/>
      <c r="M61" s="200"/>
      <c r="N61" s="202"/>
      <c r="O61" s="198"/>
      <c r="P61" s="199"/>
      <c r="Q61" s="199"/>
      <c r="R61" s="199"/>
      <c r="S61" s="199"/>
      <c r="T61" s="199"/>
      <c r="U61" s="200"/>
      <c r="V61" s="197"/>
      <c r="W61" s="207"/>
      <c r="X61" s="198"/>
      <c r="Y61" s="199"/>
      <c r="Z61" s="200"/>
      <c r="AA61" s="198"/>
      <c r="AB61" s="199"/>
      <c r="AC61" s="199"/>
      <c r="AD61" s="199"/>
      <c r="AE61" s="199"/>
      <c r="AF61" s="200"/>
      <c r="AG61" s="198"/>
      <c r="AH61" s="199"/>
      <c r="AI61" s="199"/>
      <c r="AJ61" s="199"/>
      <c r="AK61" s="199"/>
      <c r="AL61" s="199"/>
      <c r="AM61" s="199"/>
      <c r="AN61" s="200"/>
      <c r="AO61" s="197"/>
      <c r="AP61" s="197"/>
      <c r="AQ61" s="185" t="str">
        <f t="shared" si="0"/>
        <v/>
      </c>
      <c r="AR61" s="185" t="str">
        <f t="shared" si="1"/>
        <v/>
      </c>
    </row>
    <row r="62" spans="1:44" ht="21.75" customHeight="1">
      <c r="A62" s="185">
        <f>実績報告額一覧!A62</f>
        <v>58</v>
      </c>
      <c r="B62" s="201" t="str">
        <f>IF(実績報告額一覧!B62="","",実績報告額一覧!B62)</f>
        <v/>
      </c>
      <c r="C62" s="201" t="str">
        <f>IF(実績報告額一覧!B62="","",実績報告額一覧!C62)</f>
        <v/>
      </c>
      <c r="D62" s="214" t="str">
        <f>IF(実績報告額一覧!B62="","",実績報告額一覧!M62)</f>
        <v/>
      </c>
      <c r="E62" s="197"/>
      <c r="F62" s="198"/>
      <c r="G62" s="199"/>
      <c r="H62" s="199"/>
      <c r="I62" s="199"/>
      <c r="J62" s="197"/>
      <c r="K62" s="198"/>
      <c r="L62" s="199"/>
      <c r="M62" s="200"/>
      <c r="N62" s="202"/>
      <c r="O62" s="198"/>
      <c r="P62" s="199"/>
      <c r="Q62" s="199"/>
      <c r="R62" s="199"/>
      <c r="S62" s="199"/>
      <c r="T62" s="199"/>
      <c r="U62" s="200"/>
      <c r="V62" s="197"/>
      <c r="W62" s="207"/>
      <c r="X62" s="198"/>
      <c r="Y62" s="199"/>
      <c r="Z62" s="200"/>
      <c r="AA62" s="198"/>
      <c r="AB62" s="199"/>
      <c r="AC62" s="199"/>
      <c r="AD62" s="199"/>
      <c r="AE62" s="199"/>
      <c r="AF62" s="200"/>
      <c r="AG62" s="198"/>
      <c r="AH62" s="199"/>
      <c r="AI62" s="199"/>
      <c r="AJ62" s="199"/>
      <c r="AK62" s="199"/>
      <c r="AL62" s="199"/>
      <c r="AM62" s="199"/>
      <c r="AN62" s="200"/>
      <c r="AO62" s="197"/>
      <c r="AP62" s="197"/>
      <c r="AQ62" s="185" t="str">
        <f t="shared" si="0"/>
        <v/>
      </c>
      <c r="AR62" s="185" t="str">
        <f t="shared" si="1"/>
        <v/>
      </c>
    </row>
    <row r="63" spans="1:44" ht="21.75" customHeight="1">
      <c r="A63" s="185">
        <f>実績報告額一覧!A63</f>
        <v>59</v>
      </c>
      <c r="B63" s="201" t="str">
        <f>IF(実績報告額一覧!B63="","",実績報告額一覧!B63)</f>
        <v/>
      </c>
      <c r="C63" s="201" t="str">
        <f>IF(実績報告額一覧!B63="","",実績報告額一覧!C63)</f>
        <v/>
      </c>
      <c r="D63" s="214" t="str">
        <f>IF(実績報告額一覧!B63="","",実績報告額一覧!M63)</f>
        <v/>
      </c>
      <c r="E63" s="197"/>
      <c r="F63" s="198"/>
      <c r="G63" s="199"/>
      <c r="H63" s="199"/>
      <c r="I63" s="199"/>
      <c r="J63" s="197"/>
      <c r="K63" s="198"/>
      <c r="L63" s="199"/>
      <c r="M63" s="200"/>
      <c r="N63" s="202"/>
      <c r="O63" s="198"/>
      <c r="P63" s="199"/>
      <c r="Q63" s="199"/>
      <c r="R63" s="199"/>
      <c r="S63" s="199"/>
      <c r="T63" s="199"/>
      <c r="U63" s="200"/>
      <c r="V63" s="197"/>
      <c r="W63" s="207"/>
      <c r="X63" s="198"/>
      <c r="Y63" s="199"/>
      <c r="Z63" s="200"/>
      <c r="AA63" s="198"/>
      <c r="AB63" s="199"/>
      <c r="AC63" s="199"/>
      <c r="AD63" s="199"/>
      <c r="AE63" s="199"/>
      <c r="AF63" s="200"/>
      <c r="AG63" s="198"/>
      <c r="AH63" s="199"/>
      <c r="AI63" s="199"/>
      <c r="AJ63" s="199"/>
      <c r="AK63" s="199"/>
      <c r="AL63" s="199"/>
      <c r="AM63" s="199"/>
      <c r="AN63" s="200"/>
      <c r="AO63" s="197"/>
      <c r="AP63" s="197"/>
      <c r="AQ63" s="185" t="str">
        <f t="shared" si="0"/>
        <v/>
      </c>
      <c r="AR63" s="185" t="str">
        <f t="shared" si="1"/>
        <v/>
      </c>
    </row>
    <row r="64" spans="1:44" ht="21.75" customHeight="1">
      <c r="A64" s="185">
        <f>実績報告額一覧!A64</f>
        <v>60</v>
      </c>
      <c r="B64" s="201" t="str">
        <f>IF(実績報告額一覧!B64="","",実績報告額一覧!B64)</f>
        <v/>
      </c>
      <c r="C64" s="201" t="str">
        <f>IF(実績報告額一覧!B64="","",実績報告額一覧!C64)</f>
        <v/>
      </c>
      <c r="D64" s="214" t="str">
        <f>IF(実績報告額一覧!B64="","",実績報告額一覧!M64)</f>
        <v/>
      </c>
      <c r="E64" s="197"/>
      <c r="F64" s="198"/>
      <c r="G64" s="199"/>
      <c r="H64" s="199"/>
      <c r="I64" s="199"/>
      <c r="J64" s="197"/>
      <c r="K64" s="198"/>
      <c r="L64" s="199"/>
      <c r="M64" s="200"/>
      <c r="N64" s="202"/>
      <c r="O64" s="198"/>
      <c r="P64" s="199"/>
      <c r="Q64" s="199"/>
      <c r="R64" s="199"/>
      <c r="S64" s="199"/>
      <c r="T64" s="199"/>
      <c r="U64" s="200"/>
      <c r="V64" s="197"/>
      <c r="W64" s="207"/>
      <c r="X64" s="198"/>
      <c r="Y64" s="199"/>
      <c r="Z64" s="200"/>
      <c r="AA64" s="198"/>
      <c r="AB64" s="199"/>
      <c r="AC64" s="199"/>
      <c r="AD64" s="199"/>
      <c r="AE64" s="199"/>
      <c r="AF64" s="200"/>
      <c r="AG64" s="198"/>
      <c r="AH64" s="199"/>
      <c r="AI64" s="199"/>
      <c r="AJ64" s="199"/>
      <c r="AK64" s="199"/>
      <c r="AL64" s="199"/>
      <c r="AM64" s="199"/>
      <c r="AN64" s="200"/>
      <c r="AO64" s="197"/>
      <c r="AP64" s="197"/>
      <c r="AQ64" s="185" t="str">
        <f t="shared" si="0"/>
        <v/>
      </c>
      <c r="AR64" s="185" t="str">
        <f t="shared" si="1"/>
        <v/>
      </c>
    </row>
    <row r="65" spans="1:44" ht="21.75" customHeight="1">
      <c r="A65" s="185">
        <f>実績報告額一覧!A65</f>
        <v>61</v>
      </c>
      <c r="B65" s="201" t="str">
        <f>IF(実績報告額一覧!B65="","",実績報告額一覧!B65)</f>
        <v/>
      </c>
      <c r="C65" s="201" t="str">
        <f>IF(実績報告額一覧!B65="","",実績報告額一覧!C65)</f>
        <v/>
      </c>
      <c r="D65" s="214" t="str">
        <f>IF(実績報告額一覧!B65="","",実績報告額一覧!M65)</f>
        <v/>
      </c>
      <c r="E65" s="197"/>
      <c r="F65" s="198"/>
      <c r="G65" s="199"/>
      <c r="H65" s="199"/>
      <c r="I65" s="199"/>
      <c r="J65" s="197"/>
      <c r="K65" s="198"/>
      <c r="L65" s="199"/>
      <c r="M65" s="200"/>
      <c r="N65" s="202"/>
      <c r="O65" s="198"/>
      <c r="P65" s="199"/>
      <c r="Q65" s="199"/>
      <c r="R65" s="199"/>
      <c r="S65" s="199"/>
      <c r="T65" s="199"/>
      <c r="U65" s="200"/>
      <c r="V65" s="197"/>
      <c r="W65" s="207"/>
      <c r="X65" s="198"/>
      <c r="Y65" s="199"/>
      <c r="Z65" s="200"/>
      <c r="AA65" s="198"/>
      <c r="AB65" s="199"/>
      <c r="AC65" s="199"/>
      <c r="AD65" s="199"/>
      <c r="AE65" s="199"/>
      <c r="AF65" s="200"/>
      <c r="AG65" s="198"/>
      <c r="AH65" s="199"/>
      <c r="AI65" s="199"/>
      <c r="AJ65" s="199"/>
      <c r="AK65" s="199"/>
      <c r="AL65" s="199"/>
      <c r="AM65" s="199"/>
      <c r="AN65" s="200"/>
      <c r="AO65" s="197"/>
      <c r="AP65" s="197"/>
      <c r="AQ65" s="185" t="str">
        <f t="shared" si="0"/>
        <v/>
      </c>
      <c r="AR65" s="185" t="str">
        <f t="shared" si="1"/>
        <v/>
      </c>
    </row>
    <row r="66" spans="1:44" ht="21.75" customHeight="1">
      <c r="A66" s="185">
        <f>実績報告額一覧!A66</f>
        <v>62</v>
      </c>
      <c r="B66" s="201" t="str">
        <f>IF(実績報告額一覧!B66="","",実績報告額一覧!B66)</f>
        <v/>
      </c>
      <c r="C66" s="201" t="str">
        <f>IF(実績報告額一覧!B66="","",実績報告額一覧!C66)</f>
        <v/>
      </c>
      <c r="D66" s="214" t="str">
        <f>IF(実績報告額一覧!B66="","",実績報告額一覧!M66)</f>
        <v/>
      </c>
      <c r="E66" s="197"/>
      <c r="F66" s="198"/>
      <c r="G66" s="199"/>
      <c r="H66" s="199"/>
      <c r="I66" s="199"/>
      <c r="J66" s="197"/>
      <c r="K66" s="198"/>
      <c r="L66" s="199"/>
      <c r="M66" s="200"/>
      <c r="N66" s="202"/>
      <c r="O66" s="198"/>
      <c r="P66" s="199"/>
      <c r="Q66" s="199"/>
      <c r="R66" s="199"/>
      <c r="S66" s="199"/>
      <c r="T66" s="199"/>
      <c r="U66" s="200"/>
      <c r="V66" s="197"/>
      <c r="W66" s="207"/>
      <c r="X66" s="198"/>
      <c r="Y66" s="199"/>
      <c r="Z66" s="200"/>
      <c r="AA66" s="198"/>
      <c r="AB66" s="199"/>
      <c r="AC66" s="199"/>
      <c r="AD66" s="199"/>
      <c r="AE66" s="199"/>
      <c r="AF66" s="200"/>
      <c r="AG66" s="198"/>
      <c r="AH66" s="199"/>
      <c r="AI66" s="199"/>
      <c r="AJ66" s="199"/>
      <c r="AK66" s="199"/>
      <c r="AL66" s="199"/>
      <c r="AM66" s="199"/>
      <c r="AN66" s="200"/>
      <c r="AO66" s="197"/>
      <c r="AP66" s="197"/>
      <c r="AQ66" s="185" t="str">
        <f t="shared" si="0"/>
        <v/>
      </c>
      <c r="AR66" s="185" t="str">
        <f t="shared" si="1"/>
        <v/>
      </c>
    </row>
    <row r="67" spans="1:44" ht="21.75" customHeight="1">
      <c r="A67" s="185">
        <f>実績報告額一覧!A67</f>
        <v>63</v>
      </c>
      <c r="B67" s="201" t="str">
        <f>IF(実績報告額一覧!B67="","",実績報告額一覧!B67)</f>
        <v/>
      </c>
      <c r="C67" s="201" t="str">
        <f>IF(実績報告額一覧!B67="","",実績報告額一覧!C67)</f>
        <v/>
      </c>
      <c r="D67" s="214" t="str">
        <f>IF(実績報告額一覧!B67="","",実績報告額一覧!M67)</f>
        <v/>
      </c>
      <c r="E67" s="197"/>
      <c r="F67" s="198"/>
      <c r="G67" s="199"/>
      <c r="H67" s="199"/>
      <c r="I67" s="199"/>
      <c r="J67" s="197"/>
      <c r="K67" s="198"/>
      <c r="L67" s="199"/>
      <c r="M67" s="200"/>
      <c r="N67" s="202"/>
      <c r="O67" s="198"/>
      <c r="P67" s="199"/>
      <c r="Q67" s="199"/>
      <c r="R67" s="199"/>
      <c r="S67" s="199"/>
      <c r="T67" s="199"/>
      <c r="U67" s="200"/>
      <c r="V67" s="197"/>
      <c r="W67" s="207"/>
      <c r="X67" s="198"/>
      <c r="Y67" s="199"/>
      <c r="Z67" s="200"/>
      <c r="AA67" s="198"/>
      <c r="AB67" s="199"/>
      <c r="AC67" s="199"/>
      <c r="AD67" s="199"/>
      <c r="AE67" s="199"/>
      <c r="AF67" s="200"/>
      <c r="AG67" s="198"/>
      <c r="AH67" s="199"/>
      <c r="AI67" s="199"/>
      <c r="AJ67" s="199"/>
      <c r="AK67" s="199"/>
      <c r="AL67" s="199"/>
      <c r="AM67" s="199"/>
      <c r="AN67" s="200"/>
      <c r="AO67" s="197"/>
      <c r="AP67" s="197"/>
      <c r="AQ67" s="185" t="str">
        <f t="shared" si="0"/>
        <v/>
      </c>
      <c r="AR67" s="185" t="str">
        <f t="shared" si="1"/>
        <v/>
      </c>
    </row>
    <row r="68" spans="1:44" ht="21.75" customHeight="1">
      <c r="A68" s="185">
        <f>実績報告額一覧!A68</f>
        <v>64</v>
      </c>
      <c r="B68" s="201" t="str">
        <f>IF(実績報告額一覧!B68="","",実績報告額一覧!B68)</f>
        <v/>
      </c>
      <c r="C68" s="201" t="str">
        <f>IF(実績報告額一覧!B68="","",実績報告額一覧!C68)</f>
        <v/>
      </c>
      <c r="D68" s="214" t="str">
        <f>IF(実績報告額一覧!B68="","",実績報告額一覧!M68)</f>
        <v/>
      </c>
      <c r="E68" s="197"/>
      <c r="F68" s="198"/>
      <c r="G68" s="199"/>
      <c r="H68" s="199"/>
      <c r="I68" s="199"/>
      <c r="J68" s="197"/>
      <c r="K68" s="198"/>
      <c r="L68" s="199"/>
      <c r="M68" s="200"/>
      <c r="N68" s="202"/>
      <c r="O68" s="198"/>
      <c r="P68" s="199"/>
      <c r="Q68" s="199"/>
      <c r="R68" s="199"/>
      <c r="S68" s="199"/>
      <c r="T68" s="199"/>
      <c r="U68" s="200"/>
      <c r="V68" s="197"/>
      <c r="W68" s="207"/>
      <c r="X68" s="198"/>
      <c r="Y68" s="199"/>
      <c r="Z68" s="200"/>
      <c r="AA68" s="198"/>
      <c r="AB68" s="199"/>
      <c r="AC68" s="199"/>
      <c r="AD68" s="199"/>
      <c r="AE68" s="199"/>
      <c r="AF68" s="200"/>
      <c r="AG68" s="198"/>
      <c r="AH68" s="199"/>
      <c r="AI68" s="199"/>
      <c r="AJ68" s="199"/>
      <c r="AK68" s="199"/>
      <c r="AL68" s="199"/>
      <c r="AM68" s="199"/>
      <c r="AN68" s="200"/>
      <c r="AO68" s="197"/>
      <c r="AP68" s="197"/>
      <c r="AQ68" s="185" t="str">
        <f t="shared" si="0"/>
        <v/>
      </c>
      <c r="AR68" s="185" t="str">
        <f t="shared" si="1"/>
        <v/>
      </c>
    </row>
    <row r="69" spans="1:44" ht="21.75" customHeight="1">
      <c r="A69" s="185">
        <f>実績報告額一覧!A69</f>
        <v>65</v>
      </c>
      <c r="B69" s="201" t="str">
        <f>IF(実績報告額一覧!B69="","",実績報告額一覧!B69)</f>
        <v/>
      </c>
      <c r="C69" s="201" t="str">
        <f>IF(実績報告額一覧!B69="","",実績報告額一覧!C69)</f>
        <v/>
      </c>
      <c r="D69" s="214" t="str">
        <f>IF(実績報告額一覧!B69="","",実績報告額一覧!M69)</f>
        <v/>
      </c>
      <c r="E69" s="197"/>
      <c r="F69" s="198"/>
      <c r="G69" s="199"/>
      <c r="H69" s="199"/>
      <c r="I69" s="199"/>
      <c r="J69" s="197"/>
      <c r="K69" s="198"/>
      <c r="L69" s="199"/>
      <c r="M69" s="200"/>
      <c r="N69" s="202"/>
      <c r="O69" s="198"/>
      <c r="P69" s="199"/>
      <c r="Q69" s="199"/>
      <c r="R69" s="199"/>
      <c r="S69" s="199"/>
      <c r="T69" s="199"/>
      <c r="U69" s="200"/>
      <c r="V69" s="197"/>
      <c r="W69" s="207"/>
      <c r="X69" s="198"/>
      <c r="Y69" s="199"/>
      <c r="Z69" s="200"/>
      <c r="AA69" s="198"/>
      <c r="AB69" s="199"/>
      <c r="AC69" s="199"/>
      <c r="AD69" s="199"/>
      <c r="AE69" s="199"/>
      <c r="AF69" s="200"/>
      <c r="AG69" s="198"/>
      <c r="AH69" s="199"/>
      <c r="AI69" s="199"/>
      <c r="AJ69" s="199"/>
      <c r="AK69" s="199"/>
      <c r="AL69" s="199"/>
      <c r="AM69" s="199"/>
      <c r="AN69" s="200"/>
      <c r="AO69" s="197"/>
      <c r="AP69" s="197"/>
      <c r="AQ69" s="185" t="str">
        <f t="shared" si="0"/>
        <v/>
      </c>
      <c r="AR69" s="185" t="str">
        <f t="shared" si="1"/>
        <v/>
      </c>
    </row>
    <row r="70" spans="1:44" ht="21.75" customHeight="1">
      <c r="A70" s="185">
        <f>実績報告額一覧!A70</f>
        <v>66</v>
      </c>
      <c r="B70" s="201" t="str">
        <f>IF(実績報告額一覧!B70="","",実績報告額一覧!B70)</f>
        <v/>
      </c>
      <c r="C70" s="201" t="str">
        <f>IF(実績報告額一覧!B70="","",実績報告額一覧!C70)</f>
        <v/>
      </c>
      <c r="D70" s="214" t="str">
        <f>IF(実績報告額一覧!B70="","",実績報告額一覧!M70)</f>
        <v/>
      </c>
      <c r="E70" s="197"/>
      <c r="F70" s="198"/>
      <c r="G70" s="199"/>
      <c r="H70" s="199"/>
      <c r="I70" s="199"/>
      <c r="J70" s="197"/>
      <c r="K70" s="198"/>
      <c r="L70" s="199"/>
      <c r="M70" s="200"/>
      <c r="N70" s="202"/>
      <c r="O70" s="198"/>
      <c r="P70" s="199"/>
      <c r="Q70" s="199"/>
      <c r="R70" s="199"/>
      <c r="S70" s="199"/>
      <c r="T70" s="199"/>
      <c r="U70" s="200"/>
      <c r="V70" s="197"/>
      <c r="W70" s="207"/>
      <c r="X70" s="198"/>
      <c r="Y70" s="199"/>
      <c r="Z70" s="200"/>
      <c r="AA70" s="198"/>
      <c r="AB70" s="199"/>
      <c r="AC70" s="199"/>
      <c r="AD70" s="199"/>
      <c r="AE70" s="199"/>
      <c r="AF70" s="200"/>
      <c r="AG70" s="198"/>
      <c r="AH70" s="199"/>
      <c r="AI70" s="199"/>
      <c r="AJ70" s="199"/>
      <c r="AK70" s="199"/>
      <c r="AL70" s="199"/>
      <c r="AM70" s="199"/>
      <c r="AN70" s="200"/>
      <c r="AO70" s="197"/>
      <c r="AP70" s="197"/>
      <c r="AQ70" s="185" t="str">
        <f t="shared" ref="AQ70:AQ104" si="2">IF(V70="","",1)</f>
        <v/>
      </c>
      <c r="AR70" s="185" t="str">
        <f t="shared" ref="AR70:AR104" si="3">IF(AO70="","",1)</f>
        <v/>
      </c>
    </row>
    <row r="71" spans="1:44" ht="21.75" customHeight="1">
      <c r="A71" s="185">
        <f>実績報告額一覧!A71</f>
        <v>67</v>
      </c>
      <c r="B71" s="201" t="str">
        <f>IF(実績報告額一覧!B71="","",実績報告額一覧!B71)</f>
        <v/>
      </c>
      <c r="C71" s="201" t="str">
        <f>IF(実績報告額一覧!B71="","",実績報告額一覧!C71)</f>
        <v/>
      </c>
      <c r="D71" s="214" t="str">
        <f>IF(実績報告額一覧!B71="","",実績報告額一覧!M71)</f>
        <v/>
      </c>
      <c r="E71" s="197"/>
      <c r="F71" s="198"/>
      <c r="G71" s="199"/>
      <c r="H71" s="199"/>
      <c r="I71" s="199"/>
      <c r="J71" s="197"/>
      <c r="K71" s="198"/>
      <c r="L71" s="199"/>
      <c r="M71" s="200"/>
      <c r="N71" s="202"/>
      <c r="O71" s="198"/>
      <c r="P71" s="199"/>
      <c r="Q71" s="199"/>
      <c r="R71" s="199"/>
      <c r="S71" s="199"/>
      <c r="T71" s="199"/>
      <c r="U71" s="200"/>
      <c r="V71" s="197"/>
      <c r="W71" s="207"/>
      <c r="X71" s="198"/>
      <c r="Y71" s="199"/>
      <c r="Z71" s="200"/>
      <c r="AA71" s="198"/>
      <c r="AB71" s="199"/>
      <c r="AC71" s="199"/>
      <c r="AD71" s="199"/>
      <c r="AE71" s="199"/>
      <c r="AF71" s="200"/>
      <c r="AG71" s="198"/>
      <c r="AH71" s="199"/>
      <c r="AI71" s="199"/>
      <c r="AJ71" s="199"/>
      <c r="AK71" s="199"/>
      <c r="AL71" s="199"/>
      <c r="AM71" s="199"/>
      <c r="AN71" s="200"/>
      <c r="AO71" s="197"/>
      <c r="AP71" s="197"/>
      <c r="AQ71" s="185" t="str">
        <f t="shared" si="2"/>
        <v/>
      </c>
      <c r="AR71" s="185" t="str">
        <f t="shared" si="3"/>
        <v/>
      </c>
    </row>
    <row r="72" spans="1:44" ht="21.75" customHeight="1">
      <c r="A72" s="185">
        <f>実績報告額一覧!A72</f>
        <v>68</v>
      </c>
      <c r="B72" s="201" t="str">
        <f>IF(実績報告額一覧!B72="","",実績報告額一覧!B72)</f>
        <v/>
      </c>
      <c r="C72" s="201" t="str">
        <f>IF(実績報告額一覧!B72="","",実績報告額一覧!C72)</f>
        <v/>
      </c>
      <c r="D72" s="214" t="str">
        <f>IF(実績報告額一覧!B72="","",実績報告額一覧!M72)</f>
        <v/>
      </c>
      <c r="E72" s="197"/>
      <c r="F72" s="198"/>
      <c r="G72" s="199"/>
      <c r="H72" s="199"/>
      <c r="I72" s="199"/>
      <c r="J72" s="197"/>
      <c r="K72" s="198"/>
      <c r="L72" s="199"/>
      <c r="M72" s="200"/>
      <c r="N72" s="202"/>
      <c r="O72" s="198"/>
      <c r="P72" s="199"/>
      <c r="Q72" s="199"/>
      <c r="R72" s="199"/>
      <c r="S72" s="199"/>
      <c r="T72" s="199"/>
      <c r="U72" s="200"/>
      <c r="V72" s="197"/>
      <c r="W72" s="207"/>
      <c r="X72" s="198"/>
      <c r="Y72" s="199"/>
      <c r="Z72" s="200"/>
      <c r="AA72" s="198"/>
      <c r="AB72" s="199"/>
      <c r="AC72" s="199"/>
      <c r="AD72" s="199"/>
      <c r="AE72" s="199"/>
      <c r="AF72" s="200"/>
      <c r="AG72" s="198"/>
      <c r="AH72" s="199"/>
      <c r="AI72" s="199"/>
      <c r="AJ72" s="199"/>
      <c r="AK72" s="199"/>
      <c r="AL72" s="199"/>
      <c r="AM72" s="199"/>
      <c r="AN72" s="200"/>
      <c r="AO72" s="197"/>
      <c r="AP72" s="197"/>
      <c r="AQ72" s="185" t="str">
        <f t="shared" si="2"/>
        <v/>
      </c>
      <c r="AR72" s="185" t="str">
        <f t="shared" si="3"/>
        <v/>
      </c>
    </row>
    <row r="73" spans="1:44" ht="21.75" customHeight="1">
      <c r="A73" s="185">
        <f>実績報告額一覧!A73</f>
        <v>69</v>
      </c>
      <c r="B73" s="201" t="str">
        <f>IF(実績報告額一覧!B73="","",実績報告額一覧!B73)</f>
        <v/>
      </c>
      <c r="C73" s="201" t="str">
        <f>IF(実績報告額一覧!B73="","",実績報告額一覧!C73)</f>
        <v/>
      </c>
      <c r="D73" s="214" t="str">
        <f>IF(実績報告額一覧!B73="","",実績報告額一覧!M73)</f>
        <v/>
      </c>
      <c r="E73" s="197"/>
      <c r="F73" s="198"/>
      <c r="G73" s="199"/>
      <c r="H73" s="199"/>
      <c r="I73" s="199"/>
      <c r="J73" s="197"/>
      <c r="K73" s="198"/>
      <c r="L73" s="199"/>
      <c r="M73" s="200"/>
      <c r="N73" s="202"/>
      <c r="O73" s="198"/>
      <c r="P73" s="199"/>
      <c r="Q73" s="199"/>
      <c r="R73" s="199"/>
      <c r="S73" s="199"/>
      <c r="T73" s="199"/>
      <c r="U73" s="200"/>
      <c r="V73" s="197"/>
      <c r="W73" s="207"/>
      <c r="X73" s="198"/>
      <c r="Y73" s="199"/>
      <c r="Z73" s="200"/>
      <c r="AA73" s="198"/>
      <c r="AB73" s="199"/>
      <c r="AC73" s="199"/>
      <c r="AD73" s="199"/>
      <c r="AE73" s="199"/>
      <c r="AF73" s="200"/>
      <c r="AG73" s="198"/>
      <c r="AH73" s="199"/>
      <c r="AI73" s="199"/>
      <c r="AJ73" s="199"/>
      <c r="AK73" s="199"/>
      <c r="AL73" s="199"/>
      <c r="AM73" s="199"/>
      <c r="AN73" s="200"/>
      <c r="AO73" s="197"/>
      <c r="AP73" s="197"/>
      <c r="AQ73" s="185" t="str">
        <f t="shared" si="2"/>
        <v/>
      </c>
      <c r="AR73" s="185" t="str">
        <f t="shared" si="3"/>
        <v/>
      </c>
    </row>
    <row r="74" spans="1:44" ht="21.75" customHeight="1">
      <c r="A74" s="185">
        <f>実績報告額一覧!A74</f>
        <v>70</v>
      </c>
      <c r="B74" s="201" t="str">
        <f>IF(実績報告額一覧!B74="","",実績報告額一覧!B74)</f>
        <v/>
      </c>
      <c r="C74" s="201" t="str">
        <f>IF(実績報告額一覧!B74="","",実績報告額一覧!C74)</f>
        <v/>
      </c>
      <c r="D74" s="214" t="str">
        <f>IF(実績報告額一覧!B74="","",実績報告額一覧!M74)</f>
        <v/>
      </c>
      <c r="E74" s="197"/>
      <c r="F74" s="198"/>
      <c r="G74" s="199"/>
      <c r="H74" s="199"/>
      <c r="I74" s="199"/>
      <c r="J74" s="197"/>
      <c r="K74" s="198"/>
      <c r="L74" s="199"/>
      <c r="M74" s="200"/>
      <c r="N74" s="202"/>
      <c r="O74" s="198"/>
      <c r="P74" s="199"/>
      <c r="Q74" s="199"/>
      <c r="R74" s="199"/>
      <c r="S74" s="199"/>
      <c r="T74" s="199"/>
      <c r="U74" s="200"/>
      <c r="V74" s="197"/>
      <c r="W74" s="207"/>
      <c r="X74" s="198"/>
      <c r="Y74" s="199"/>
      <c r="Z74" s="200"/>
      <c r="AA74" s="198"/>
      <c r="AB74" s="199"/>
      <c r="AC74" s="199"/>
      <c r="AD74" s="199"/>
      <c r="AE74" s="199"/>
      <c r="AF74" s="200"/>
      <c r="AG74" s="198"/>
      <c r="AH74" s="199"/>
      <c r="AI74" s="199"/>
      <c r="AJ74" s="199"/>
      <c r="AK74" s="199"/>
      <c r="AL74" s="199"/>
      <c r="AM74" s="199"/>
      <c r="AN74" s="200"/>
      <c r="AO74" s="197"/>
      <c r="AP74" s="197"/>
      <c r="AQ74" s="185" t="str">
        <f t="shared" si="2"/>
        <v/>
      </c>
      <c r="AR74" s="185" t="str">
        <f t="shared" si="3"/>
        <v/>
      </c>
    </row>
    <row r="75" spans="1:44" ht="21.75" customHeight="1">
      <c r="A75" s="185">
        <f>実績報告額一覧!A75</f>
        <v>71</v>
      </c>
      <c r="B75" s="201" t="str">
        <f>IF(実績報告額一覧!B75="","",実績報告額一覧!B75)</f>
        <v/>
      </c>
      <c r="C75" s="201" t="str">
        <f>IF(実績報告額一覧!B75="","",実績報告額一覧!C75)</f>
        <v/>
      </c>
      <c r="D75" s="214" t="str">
        <f>IF(実績報告額一覧!B75="","",実績報告額一覧!M75)</f>
        <v/>
      </c>
      <c r="E75" s="197"/>
      <c r="F75" s="198"/>
      <c r="G75" s="199"/>
      <c r="H75" s="199"/>
      <c r="I75" s="199"/>
      <c r="J75" s="197"/>
      <c r="K75" s="198"/>
      <c r="L75" s="199"/>
      <c r="M75" s="200"/>
      <c r="N75" s="202"/>
      <c r="O75" s="198"/>
      <c r="P75" s="199"/>
      <c r="Q75" s="199"/>
      <c r="R75" s="199"/>
      <c r="S75" s="199"/>
      <c r="T75" s="199"/>
      <c r="U75" s="200"/>
      <c r="V75" s="197"/>
      <c r="W75" s="207"/>
      <c r="X75" s="198"/>
      <c r="Y75" s="199"/>
      <c r="Z75" s="200"/>
      <c r="AA75" s="198"/>
      <c r="AB75" s="199"/>
      <c r="AC75" s="199"/>
      <c r="AD75" s="199"/>
      <c r="AE75" s="199"/>
      <c r="AF75" s="200"/>
      <c r="AG75" s="198"/>
      <c r="AH75" s="199"/>
      <c r="AI75" s="199"/>
      <c r="AJ75" s="199"/>
      <c r="AK75" s="199"/>
      <c r="AL75" s="199"/>
      <c r="AM75" s="199"/>
      <c r="AN75" s="200"/>
      <c r="AO75" s="197"/>
      <c r="AP75" s="197"/>
      <c r="AQ75" s="185" t="str">
        <f t="shared" si="2"/>
        <v/>
      </c>
      <c r="AR75" s="185" t="str">
        <f t="shared" si="3"/>
        <v/>
      </c>
    </row>
    <row r="76" spans="1:44" ht="21.75" customHeight="1">
      <c r="A76" s="185">
        <f>実績報告額一覧!A76</f>
        <v>72</v>
      </c>
      <c r="B76" s="201" t="str">
        <f>IF(実績報告額一覧!B76="","",実績報告額一覧!B76)</f>
        <v/>
      </c>
      <c r="C76" s="201" t="str">
        <f>IF(実績報告額一覧!B76="","",実績報告額一覧!C76)</f>
        <v/>
      </c>
      <c r="D76" s="214" t="str">
        <f>IF(実績報告額一覧!B76="","",実績報告額一覧!M76)</f>
        <v/>
      </c>
      <c r="E76" s="197"/>
      <c r="F76" s="198"/>
      <c r="G76" s="199"/>
      <c r="H76" s="199"/>
      <c r="I76" s="199"/>
      <c r="J76" s="197"/>
      <c r="K76" s="198"/>
      <c r="L76" s="199"/>
      <c r="M76" s="200"/>
      <c r="N76" s="202"/>
      <c r="O76" s="198"/>
      <c r="P76" s="199"/>
      <c r="Q76" s="199"/>
      <c r="R76" s="199"/>
      <c r="S76" s="199"/>
      <c r="T76" s="199"/>
      <c r="U76" s="200"/>
      <c r="V76" s="197"/>
      <c r="W76" s="207"/>
      <c r="X76" s="198"/>
      <c r="Y76" s="199"/>
      <c r="Z76" s="200"/>
      <c r="AA76" s="198"/>
      <c r="AB76" s="199"/>
      <c r="AC76" s="199"/>
      <c r="AD76" s="199"/>
      <c r="AE76" s="199"/>
      <c r="AF76" s="200"/>
      <c r="AG76" s="198"/>
      <c r="AH76" s="199"/>
      <c r="AI76" s="199"/>
      <c r="AJ76" s="199"/>
      <c r="AK76" s="199"/>
      <c r="AL76" s="199"/>
      <c r="AM76" s="199"/>
      <c r="AN76" s="200"/>
      <c r="AO76" s="197"/>
      <c r="AP76" s="197"/>
      <c r="AQ76" s="185" t="str">
        <f t="shared" si="2"/>
        <v/>
      </c>
      <c r="AR76" s="185" t="str">
        <f t="shared" si="3"/>
        <v/>
      </c>
    </row>
    <row r="77" spans="1:44" ht="21.75" customHeight="1">
      <c r="A77" s="185">
        <f>実績報告額一覧!A77</f>
        <v>73</v>
      </c>
      <c r="B77" s="201" t="str">
        <f>IF(実績報告額一覧!B77="","",実績報告額一覧!B77)</f>
        <v/>
      </c>
      <c r="C77" s="201" t="str">
        <f>IF(実績報告額一覧!B77="","",実績報告額一覧!C77)</f>
        <v/>
      </c>
      <c r="D77" s="214" t="str">
        <f>IF(実績報告額一覧!B77="","",実績報告額一覧!M77)</f>
        <v/>
      </c>
      <c r="E77" s="197"/>
      <c r="F77" s="198"/>
      <c r="G77" s="199"/>
      <c r="H77" s="199"/>
      <c r="I77" s="199"/>
      <c r="J77" s="197"/>
      <c r="K77" s="198"/>
      <c r="L77" s="199"/>
      <c r="M77" s="200"/>
      <c r="N77" s="202"/>
      <c r="O77" s="198"/>
      <c r="P77" s="199"/>
      <c r="Q77" s="199"/>
      <c r="R77" s="199"/>
      <c r="S77" s="199"/>
      <c r="T77" s="199"/>
      <c r="U77" s="200"/>
      <c r="V77" s="197"/>
      <c r="W77" s="207"/>
      <c r="X77" s="198"/>
      <c r="Y77" s="199"/>
      <c r="Z77" s="200"/>
      <c r="AA77" s="198"/>
      <c r="AB77" s="199"/>
      <c r="AC77" s="199"/>
      <c r="AD77" s="199"/>
      <c r="AE77" s="199"/>
      <c r="AF77" s="200"/>
      <c r="AG77" s="198"/>
      <c r="AH77" s="199"/>
      <c r="AI77" s="199"/>
      <c r="AJ77" s="199"/>
      <c r="AK77" s="199"/>
      <c r="AL77" s="199"/>
      <c r="AM77" s="199"/>
      <c r="AN77" s="200"/>
      <c r="AO77" s="197"/>
      <c r="AP77" s="197"/>
      <c r="AQ77" s="185" t="str">
        <f t="shared" si="2"/>
        <v/>
      </c>
      <c r="AR77" s="185" t="str">
        <f t="shared" si="3"/>
        <v/>
      </c>
    </row>
    <row r="78" spans="1:44" ht="21.75" customHeight="1">
      <c r="A78" s="185">
        <f>実績報告額一覧!A78</f>
        <v>74</v>
      </c>
      <c r="B78" s="201" t="str">
        <f>IF(実績報告額一覧!B78="","",実績報告額一覧!B78)</f>
        <v/>
      </c>
      <c r="C78" s="201" t="str">
        <f>IF(実績報告額一覧!B78="","",実績報告額一覧!C78)</f>
        <v/>
      </c>
      <c r="D78" s="214" t="str">
        <f>IF(実績報告額一覧!B78="","",実績報告額一覧!M78)</f>
        <v/>
      </c>
      <c r="E78" s="197"/>
      <c r="F78" s="198"/>
      <c r="G78" s="199"/>
      <c r="H78" s="199"/>
      <c r="I78" s="199"/>
      <c r="J78" s="197"/>
      <c r="K78" s="198"/>
      <c r="L78" s="199"/>
      <c r="M78" s="200"/>
      <c r="N78" s="202"/>
      <c r="O78" s="198"/>
      <c r="P78" s="199"/>
      <c r="Q78" s="199"/>
      <c r="R78" s="199"/>
      <c r="S78" s="199"/>
      <c r="T78" s="199"/>
      <c r="U78" s="200"/>
      <c r="V78" s="197"/>
      <c r="W78" s="207"/>
      <c r="X78" s="198"/>
      <c r="Y78" s="199"/>
      <c r="Z78" s="200"/>
      <c r="AA78" s="198"/>
      <c r="AB78" s="199"/>
      <c r="AC78" s="199"/>
      <c r="AD78" s="199"/>
      <c r="AE78" s="199"/>
      <c r="AF78" s="200"/>
      <c r="AG78" s="198"/>
      <c r="AH78" s="199"/>
      <c r="AI78" s="199"/>
      <c r="AJ78" s="199"/>
      <c r="AK78" s="199"/>
      <c r="AL78" s="199"/>
      <c r="AM78" s="199"/>
      <c r="AN78" s="200"/>
      <c r="AO78" s="197"/>
      <c r="AP78" s="197"/>
      <c r="AQ78" s="185" t="str">
        <f t="shared" si="2"/>
        <v/>
      </c>
      <c r="AR78" s="185" t="str">
        <f t="shared" si="3"/>
        <v/>
      </c>
    </row>
    <row r="79" spans="1:44" ht="21.75" customHeight="1">
      <c r="A79" s="185">
        <f>実績報告額一覧!A79</f>
        <v>75</v>
      </c>
      <c r="B79" s="201" t="str">
        <f>IF(実績報告額一覧!B79="","",実績報告額一覧!B79)</f>
        <v/>
      </c>
      <c r="C79" s="201" t="str">
        <f>IF(実績報告額一覧!B79="","",実績報告額一覧!C79)</f>
        <v/>
      </c>
      <c r="D79" s="214" t="str">
        <f>IF(実績報告額一覧!B79="","",実績報告額一覧!M79)</f>
        <v/>
      </c>
      <c r="E79" s="197"/>
      <c r="F79" s="198"/>
      <c r="G79" s="199"/>
      <c r="H79" s="199"/>
      <c r="I79" s="199"/>
      <c r="J79" s="197"/>
      <c r="K79" s="198"/>
      <c r="L79" s="199"/>
      <c r="M79" s="200"/>
      <c r="N79" s="202"/>
      <c r="O79" s="198"/>
      <c r="P79" s="199"/>
      <c r="Q79" s="199"/>
      <c r="R79" s="199"/>
      <c r="S79" s="199"/>
      <c r="T79" s="199"/>
      <c r="U79" s="200"/>
      <c r="V79" s="197"/>
      <c r="W79" s="207"/>
      <c r="X79" s="198"/>
      <c r="Y79" s="199"/>
      <c r="Z79" s="200"/>
      <c r="AA79" s="198"/>
      <c r="AB79" s="199"/>
      <c r="AC79" s="199"/>
      <c r="AD79" s="199"/>
      <c r="AE79" s="199"/>
      <c r="AF79" s="200"/>
      <c r="AG79" s="198"/>
      <c r="AH79" s="199"/>
      <c r="AI79" s="199"/>
      <c r="AJ79" s="199"/>
      <c r="AK79" s="199"/>
      <c r="AL79" s="199"/>
      <c r="AM79" s="199"/>
      <c r="AN79" s="200"/>
      <c r="AO79" s="197"/>
      <c r="AP79" s="197"/>
      <c r="AQ79" s="185" t="str">
        <f t="shared" si="2"/>
        <v/>
      </c>
      <c r="AR79" s="185" t="str">
        <f t="shared" si="3"/>
        <v/>
      </c>
    </row>
    <row r="80" spans="1:44" ht="21.75" customHeight="1">
      <c r="A80" s="185">
        <f>実績報告額一覧!A80</f>
        <v>76</v>
      </c>
      <c r="B80" s="201" t="str">
        <f>IF(実績報告額一覧!B80="","",実績報告額一覧!B80)</f>
        <v/>
      </c>
      <c r="C80" s="201" t="str">
        <f>IF(実績報告額一覧!B80="","",実績報告額一覧!C80)</f>
        <v/>
      </c>
      <c r="D80" s="214" t="str">
        <f>IF(実績報告額一覧!B80="","",実績報告額一覧!M80)</f>
        <v/>
      </c>
      <c r="E80" s="197"/>
      <c r="F80" s="198"/>
      <c r="G80" s="199"/>
      <c r="H80" s="199"/>
      <c r="I80" s="199"/>
      <c r="J80" s="197"/>
      <c r="K80" s="198"/>
      <c r="L80" s="199"/>
      <c r="M80" s="200"/>
      <c r="N80" s="202"/>
      <c r="O80" s="198"/>
      <c r="P80" s="199"/>
      <c r="Q80" s="199"/>
      <c r="R80" s="199"/>
      <c r="S80" s="199"/>
      <c r="T80" s="199"/>
      <c r="U80" s="200"/>
      <c r="V80" s="197"/>
      <c r="W80" s="207"/>
      <c r="X80" s="198"/>
      <c r="Y80" s="199"/>
      <c r="Z80" s="200"/>
      <c r="AA80" s="198"/>
      <c r="AB80" s="199"/>
      <c r="AC80" s="199"/>
      <c r="AD80" s="199"/>
      <c r="AE80" s="199"/>
      <c r="AF80" s="200"/>
      <c r="AG80" s="198"/>
      <c r="AH80" s="199"/>
      <c r="AI80" s="199"/>
      <c r="AJ80" s="199"/>
      <c r="AK80" s="199"/>
      <c r="AL80" s="199"/>
      <c r="AM80" s="199"/>
      <c r="AN80" s="200"/>
      <c r="AO80" s="197"/>
      <c r="AP80" s="197"/>
      <c r="AQ80" s="185" t="str">
        <f t="shared" si="2"/>
        <v/>
      </c>
      <c r="AR80" s="185" t="str">
        <f t="shared" si="3"/>
        <v/>
      </c>
    </row>
    <row r="81" spans="1:44" ht="21.75" customHeight="1">
      <c r="A81" s="185">
        <f>実績報告額一覧!A81</f>
        <v>77</v>
      </c>
      <c r="B81" s="201" t="str">
        <f>IF(実績報告額一覧!B81="","",実績報告額一覧!B81)</f>
        <v/>
      </c>
      <c r="C81" s="201" t="str">
        <f>IF(実績報告額一覧!B81="","",実績報告額一覧!C81)</f>
        <v/>
      </c>
      <c r="D81" s="214" t="str">
        <f>IF(実績報告額一覧!B81="","",実績報告額一覧!M81)</f>
        <v/>
      </c>
      <c r="E81" s="197"/>
      <c r="F81" s="198"/>
      <c r="G81" s="199"/>
      <c r="H81" s="199"/>
      <c r="I81" s="199"/>
      <c r="J81" s="197"/>
      <c r="K81" s="198"/>
      <c r="L81" s="199"/>
      <c r="M81" s="200"/>
      <c r="N81" s="202"/>
      <c r="O81" s="198"/>
      <c r="P81" s="199"/>
      <c r="Q81" s="199"/>
      <c r="R81" s="199"/>
      <c r="S81" s="199"/>
      <c r="T81" s="199"/>
      <c r="U81" s="200"/>
      <c r="V81" s="197"/>
      <c r="W81" s="207"/>
      <c r="X81" s="198"/>
      <c r="Y81" s="199"/>
      <c r="Z81" s="200"/>
      <c r="AA81" s="198"/>
      <c r="AB81" s="199"/>
      <c r="AC81" s="199"/>
      <c r="AD81" s="199"/>
      <c r="AE81" s="199"/>
      <c r="AF81" s="200"/>
      <c r="AG81" s="198"/>
      <c r="AH81" s="199"/>
      <c r="AI81" s="199"/>
      <c r="AJ81" s="199"/>
      <c r="AK81" s="199"/>
      <c r="AL81" s="199"/>
      <c r="AM81" s="199"/>
      <c r="AN81" s="200"/>
      <c r="AO81" s="197"/>
      <c r="AP81" s="197"/>
      <c r="AQ81" s="185" t="str">
        <f t="shared" si="2"/>
        <v/>
      </c>
      <c r="AR81" s="185" t="str">
        <f t="shared" si="3"/>
        <v/>
      </c>
    </row>
    <row r="82" spans="1:44" ht="21.75" customHeight="1">
      <c r="A82" s="185">
        <f>実績報告額一覧!A82</f>
        <v>78</v>
      </c>
      <c r="B82" s="201" t="str">
        <f>IF(実績報告額一覧!B82="","",実績報告額一覧!B82)</f>
        <v/>
      </c>
      <c r="C82" s="201" t="str">
        <f>IF(実績報告額一覧!B82="","",実績報告額一覧!C82)</f>
        <v/>
      </c>
      <c r="D82" s="214" t="str">
        <f>IF(実績報告額一覧!B82="","",実績報告額一覧!M82)</f>
        <v/>
      </c>
      <c r="E82" s="197"/>
      <c r="F82" s="198"/>
      <c r="G82" s="199"/>
      <c r="H82" s="199"/>
      <c r="I82" s="199"/>
      <c r="J82" s="197"/>
      <c r="K82" s="198"/>
      <c r="L82" s="199"/>
      <c r="M82" s="200"/>
      <c r="N82" s="202"/>
      <c r="O82" s="198"/>
      <c r="P82" s="199"/>
      <c r="Q82" s="199"/>
      <c r="R82" s="199"/>
      <c r="S82" s="199"/>
      <c r="T82" s="199"/>
      <c r="U82" s="200"/>
      <c r="V82" s="197"/>
      <c r="W82" s="207"/>
      <c r="X82" s="198"/>
      <c r="Y82" s="199"/>
      <c r="Z82" s="200"/>
      <c r="AA82" s="198"/>
      <c r="AB82" s="199"/>
      <c r="AC82" s="199"/>
      <c r="AD82" s="199"/>
      <c r="AE82" s="199"/>
      <c r="AF82" s="200"/>
      <c r="AG82" s="198"/>
      <c r="AH82" s="199"/>
      <c r="AI82" s="199"/>
      <c r="AJ82" s="199"/>
      <c r="AK82" s="199"/>
      <c r="AL82" s="199"/>
      <c r="AM82" s="199"/>
      <c r="AN82" s="200"/>
      <c r="AO82" s="197"/>
      <c r="AP82" s="197"/>
      <c r="AQ82" s="185" t="str">
        <f t="shared" si="2"/>
        <v/>
      </c>
      <c r="AR82" s="185" t="str">
        <f t="shared" si="3"/>
        <v/>
      </c>
    </row>
    <row r="83" spans="1:44" ht="21.75" customHeight="1">
      <c r="A83" s="185">
        <f>実績報告額一覧!A83</f>
        <v>79</v>
      </c>
      <c r="B83" s="201" t="str">
        <f>IF(実績報告額一覧!B83="","",実績報告額一覧!B83)</f>
        <v/>
      </c>
      <c r="C83" s="201" t="str">
        <f>IF(実績報告額一覧!B83="","",実績報告額一覧!C83)</f>
        <v/>
      </c>
      <c r="D83" s="214" t="str">
        <f>IF(実績報告額一覧!B83="","",実績報告額一覧!M83)</f>
        <v/>
      </c>
      <c r="E83" s="197"/>
      <c r="F83" s="198"/>
      <c r="G83" s="199"/>
      <c r="H83" s="199"/>
      <c r="I83" s="199"/>
      <c r="J83" s="197"/>
      <c r="K83" s="198"/>
      <c r="L83" s="199"/>
      <c r="M83" s="200"/>
      <c r="N83" s="202"/>
      <c r="O83" s="198"/>
      <c r="P83" s="199"/>
      <c r="Q83" s="199"/>
      <c r="R83" s="199"/>
      <c r="S83" s="199"/>
      <c r="T83" s="199"/>
      <c r="U83" s="200"/>
      <c r="V83" s="197"/>
      <c r="W83" s="207"/>
      <c r="X83" s="198"/>
      <c r="Y83" s="199"/>
      <c r="Z83" s="200"/>
      <c r="AA83" s="198"/>
      <c r="AB83" s="199"/>
      <c r="AC83" s="199"/>
      <c r="AD83" s="199"/>
      <c r="AE83" s="199"/>
      <c r="AF83" s="200"/>
      <c r="AG83" s="198"/>
      <c r="AH83" s="199"/>
      <c r="AI83" s="199"/>
      <c r="AJ83" s="199"/>
      <c r="AK83" s="199"/>
      <c r="AL83" s="199"/>
      <c r="AM83" s="199"/>
      <c r="AN83" s="200"/>
      <c r="AO83" s="197"/>
      <c r="AP83" s="197"/>
      <c r="AQ83" s="185" t="str">
        <f t="shared" si="2"/>
        <v/>
      </c>
      <c r="AR83" s="185" t="str">
        <f t="shared" si="3"/>
        <v/>
      </c>
    </row>
    <row r="84" spans="1:44" ht="21.75" customHeight="1">
      <c r="A84" s="185">
        <f>実績報告額一覧!A84</f>
        <v>80</v>
      </c>
      <c r="B84" s="201" t="str">
        <f>IF(実績報告額一覧!B84="","",実績報告額一覧!B84)</f>
        <v/>
      </c>
      <c r="C84" s="201" t="str">
        <f>IF(実績報告額一覧!B84="","",実績報告額一覧!C84)</f>
        <v/>
      </c>
      <c r="D84" s="214" t="str">
        <f>IF(実績報告額一覧!B84="","",実績報告額一覧!M84)</f>
        <v/>
      </c>
      <c r="E84" s="197"/>
      <c r="F84" s="198"/>
      <c r="G84" s="199"/>
      <c r="H84" s="199"/>
      <c r="I84" s="199"/>
      <c r="J84" s="197"/>
      <c r="K84" s="198"/>
      <c r="L84" s="199"/>
      <c r="M84" s="200"/>
      <c r="N84" s="202"/>
      <c r="O84" s="198"/>
      <c r="P84" s="199"/>
      <c r="Q84" s="199"/>
      <c r="R84" s="199"/>
      <c r="S84" s="199"/>
      <c r="T84" s="199"/>
      <c r="U84" s="200"/>
      <c r="V84" s="197"/>
      <c r="W84" s="207"/>
      <c r="X84" s="198"/>
      <c r="Y84" s="199"/>
      <c r="Z84" s="200"/>
      <c r="AA84" s="198"/>
      <c r="AB84" s="199"/>
      <c r="AC84" s="199"/>
      <c r="AD84" s="199"/>
      <c r="AE84" s="199"/>
      <c r="AF84" s="200"/>
      <c r="AG84" s="198"/>
      <c r="AH84" s="199"/>
      <c r="AI84" s="199"/>
      <c r="AJ84" s="199"/>
      <c r="AK84" s="199"/>
      <c r="AL84" s="199"/>
      <c r="AM84" s="199"/>
      <c r="AN84" s="200"/>
      <c r="AO84" s="197"/>
      <c r="AP84" s="197"/>
      <c r="AQ84" s="185" t="str">
        <f t="shared" si="2"/>
        <v/>
      </c>
      <c r="AR84" s="185" t="str">
        <f t="shared" si="3"/>
        <v/>
      </c>
    </row>
    <row r="85" spans="1:44" ht="21.75" customHeight="1">
      <c r="A85" s="185">
        <f>実績報告額一覧!A85</f>
        <v>81</v>
      </c>
      <c r="B85" s="201" t="str">
        <f>IF(実績報告額一覧!B85="","",実績報告額一覧!B85)</f>
        <v/>
      </c>
      <c r="C85" s="201" t="str">
        <f>IF(実績報告額一覧!B85="","",実績報告額一覧!C85)</f>
        <v/>
      </c>
      <c r="D85" s="214" t="str">
        <f>IF(実績報告額一覧!B85="","",実績報告額一覧!M85)</f>
        <v/>
      </c>
      <c r="E85" s="197"/>
      <c r="F85" s="198"/>
      <c r="G85" s="199"/>
      <c r="H85" s="199"/>
      <c r="I85" s="199"/>
      <c r="J85" s="197"/>
      <c r="K85" s="198"/>
      <c r="L85" s="199"/>
      <c r="M85" s="200"/>
      <c r="N85" s="202"/>
      <c r="O85" s="198"/>
      <c r="P85" s="199"/>
      <c r="Q85" s="199"/>
      <c r="R85" s="199"/>
      <c r="S85" s="199"/>
      <c r="T85" s="199"/>
      <c r="U85" s="200"/>
      <c r="V85" s="197"/>
      <c r="W85" s="207"/>
      <c r="X85" s="198"/>
      <c r="Y85" s="199"/>
      <c r="Z85" s="200"/>
      <c r="AA85" s="198"/>
      <c r="AB85" s="199"/>
      <c r="AC85" s="199"/>
      <c r="AD85" s="199"/>
      <c r="AE85" s="199"/>
      <c r="AF85" s="200"/>
      <c r="AG85" s="198"/>
      <c r="AH85" s="199"/>
      <c r="AI85" s="199"/>
      <c r="AJ85" s="199"/>
      <c r="AK85" s="199"/>
      <c r="AL85" s="199"/>
      <c r="AM85" s="199"/>
      <c r="AN85" s="200"/>
      <c r="AO85" s="197"/>
      <c r="AP85" s="197"/>
      <c r="AQ85" s="185" t="str">
        <f t="shared" si="2"/>
        <v/>
      </c>
      <c r="AR85" s="185" t="str">
        <f t="shared" si="3"/>
        <v/>
      </c>
    </row>
    <row r="86" spans="1:44" ht="21.75" customHeight="1">
      <c r="A86" s="185">
        <f>実績報告額一覧!A86</f>
        <v>82</v>
      </c>
      <c r="B86" s="201" t="str">
        <f>IF(実績報告額一覧!B86="","",実績報告額一覧!B86)</f>
        <v/>
      </c>
      <c r="C86" s="201" t="str">
        <f>IF(実績報告額一覧!B86="","",実績報告額一覧!C86)</f>
        <v/>
      </c>
      <c r="D86" s="214" t="str">
        <f>IF(実績報告額一覧!B86="","",実績報告額一覧!M86)</f>
        <v/>
      </c>
      <c r="E86" s="197"/>
      <c r="F86" s="198"/>
      <c r="G86" s="199"/>
      <c r="H86" s="199"/>
      <c r="I86" s="199"/>
      <c r="J86" s="197"/>
      <c r="K86" s="198"/>
      <c r="L86" s="199"/>
      <c r="M86" s="200"/>
      <c r="N86" s="202"/>
      <c r="O86" s="198"/>
      <c r="P86" s="199"/>
      <c r="Q86" s="199"/>
      <c r="R86" s="199"/>
      <c r="S86" s="199"/>
      <c r="T86" s="199"/>
      <c r="U86" s="200"/>
      <c r="V86" s="197"/>
      <c r="W86" s="207"/>
      <c r="X86" s="198"/>
      <c r="Y86" s="199"/>
      <c r="Z86" s="200"/>
      <c r="AA86" s="198"/>
      <c r="AB86" s="199"/>
      <c r="AC86" s="199"/>
      <c r="AD86" s="199"/>
      <c r="AE86" s="199"/>
      <c r="AF86" s="200"/>
      <c r="AG86" s="198"/>
      <c r="AH86" s="199"/>
      <c r="AI86" s="199"/>
      <c r="AJ86" s="199"/>
      <c r="AK86" s="199"/>
      <c r="AL86" s="199"/>
      <c r="AM86" s="199"/>
      <c r="AN86" s="200"/>
      <c r="AO86" s="197"/>
      <c r="AP86" s="197"/>
      <c r="AQ86" s="185" t="str">
        <f t="shared" si="2"/>
        <v/>
      </c>
      <c r="AR86" s="185" t="str">
        <f t="shared" si="3"/>
        <v/>
      </c>
    </row>
    <row r="87" spans="1:44" ht="21.75" customHeight="1">
      <c r="A87" s="185">
        <f>実績報告額一覧!A87</f>
        <v>83</v>
      </c>
      <c r="B87" s="201" t="str">
        <f>IF(実績報告額一覧!B87="","",実績報告額一覧!B87)</f>
        <v/>
      </c>
      <c r="C87" s="201" t="str">
        <f>IF(実績報告額一覧!B87="","",実績報告額一覧!C87)</f>
        <v/>
      </c>
      <c r="D87" s="214" t="str">
        <f>IF(実績報告額一覧!B87="","",実績報告額一覧!M87)</f>
        <v/>
      </c>
      <c r="E87" s="197"/>
      <c r="F87" s="198"/>
      <c r="G87" s="199"/>
      <c r="H87" s="199"/>
      <c r="I87" s="199"/>
      <c r="J87" s="197"/>
      <c r="K87" s="198"/>
      <c r="L87" s="199"/>
      <c r="M87" s="200"/>
      <c r="N87" s="202"/>
      <c r="O87" s="198"/>
      <c r="P87" s="199"/>
      <c r="Q87" s="199"/>
      <c r="R87" s="199"/>
      <c r="S87" s="199"/>
      <c r="T87" s="199"/>
      <c r="U87" s="200"/>
      <c r="V87" s="197"/>
      <c r="W87" s="207"/>
      <c r="X87" s="198"/>
      <c r="Y87" s="199"/>
      <c r="Z87" s="200"/>
      <c r="AA87" s="198"/>
      <c r="AB87" s="199"/>
      <c r="AC87" s="199"/>
      <c r="AD87" s="199"/>
      <c r="AE87" s="199"/>
      <c r="AF87" s="200"/>
      <c r="AG87" s="198"/>
      <c r="AH87" s="199"/>
      <c r="AI87" s="199"/>
      <c r="AJ87" s="199"/>
      <c r="AK87" s="199"/>
      <c r="AL87" s="199"/>
      <c r="AM87" s="199"/>
      <c r="AN87" s="200"/>
      <c r="AO87" s="197"/>
      <c r="AP87" s="197"/>
      <c r="AQ87" s="185" t="str">
        <f t="shared" si="2"/>
        <v/>
      </c>
      <c r="AR87" s="185" t="str">
        <f t="shared" si="3"/>
        <v/>
      </c>
    </row>
    <row r="88" spans="1:44" ht="21.75" customHeight="1">
      <c r="A88" s="185">
        <f>実績報告額一覧!A88</f>
        <v>84</v>
      </c>
      <c r="B88" s="201" t="str">
        <f>IF(実績報告額一覧!B88="","",実績報告額一覧!B88)</f>
        <v/>
      </c>
      <c r="C88" s="201" t="str">
        <f>IF(実績報告額一覧!B88="","",実績報告額一覧!C88)</f>
        <v/>
      </c>
      <c r="D88" s="214" t="str">
        <f>IF(実績報告額一覧!B88="","",実績報告額一覧!M88)</f>
        <v/>
      </c>
      <c r="E88" s="197"/>
      <c r="F88" s="198"/>
      <c r="G88" s="199"/>
      <c r="H88" s="199"/>
      <c r="I88" s="199"/>
      <c r="J88" s="197"/>
      <c r="K88" s="198"/>
      <c r="L88" s="199"/>
      <c r="M88" s="200"/>
      <c r="N88" s="202"/>
      <c r="O88" s="198"/>
      <c r="P88" s="199"/>
      <c r="Q88" s="199"/>
      <c r="R88" s="199"/>
      <c r="S88" s="199"/>
      <c r="T88" s="199"/>
      <c r="U88" s="200"/>
      <c r="V88" s="197"/>
      <c r="W88" s="207"/>
      <c r="X88" s="198"/>
      <c r="Y88" s="199"/>
      <c r="Z88" s="200"/>
      <c r="AA88" s="198"/>
      <c r="AB88" s="199"/>
      <c r="AC88" s="199"/>
      <c r="AD88" s="199"/>
      <c r="AE88" s="199"/>
      <c r="AF88" s="200"/>
      <c r="AG88" s="198"/>
      <c r="AH88" s="199"/>
      <c r="AI88" s="199"/>
      <c r="AJ88" s="199"/>
      <c r="AK88" s="199"/>
      <c r="AL88" s="199"/>
      <c r="AM88" s="199"/>
      <c r="AN88" s="200"/>
      <c r="AO88" s="197"/>
      <c r="AP88" s="197"/>
      <c r="AQ88" s="185" t="str">
        <f t="shared" si="2"/>
        <v/>
      </c>
      <c r="AR88" s="185" t="str">
        <f t="shared" si="3"/>
        <v/>
      </c>
    </row>
    <row r="89" spans="1:44" ht="21.75" customHeight="1">
      <c r="A89" s="185">
        <f>実績報告額一覧!A89</f>
        <v>85</v>
      </c>
      <c r="B89" s="201" t="str">
        <f>IF(実績報告額一覧!B89="","",実績報告額一覧!B89)</f>
        <v/>
      </c>
      <c r="C89" s="201" t="str">
        <f>IF(実績報告額一覧!B89="","",実績報告額一覧!C89)</f>
        <v/>
      </c>
      <c r="D89" s="214" t="str">
        <f>IF(実績報告額一覧!B89="","",実績報告額一覧!M89)</f>
        <v/>
      </c>
      <c r="E89" s="197"/>
      <c r="F89" s="198"/>
      <c r="G89" s="199"/>
      <c r="H89" s="199"/>
      <c r="I89" s="199"/>
      <c r="J89" s="197"/>
      <c r="K89" s="198"/>
      <c r="L89" s="199"/>
      <c r="M89" s="200"/>
      <c r="N89" s="202"/>
      <c r="O89" s="198"/>
      <c r="P89" s="199"/>
      <c r="Q89" s="199"/>
      <c r="R89" s="199"/>
      <c r="S89" s="199"/>
      <c r="T89" s="199"/>
      <c r="U89" s="200"/>
      <c r="V89" s="197"/>
      <c r="W89" s="207"/>
      <c r="X89" s="198"/>
      <c r="Y89" s="199"/>
      <c r="Z89" s="200"/>
      <c r="AA89" s="198"/>
      <c r="AB89" s="199"/>
      <c r="AC89" s="199"/>
      <c r="AD89" s="199"/>
      <c r="AE89" s="199"/>
      <c r="AF89" s="200"/>
      <c r="AG89" s="198"/>
      <c r="AH89" s="199"/>
      <c r="AI89" s="199"/>
      <c r="AJ89" s="199"/>
      <c r="AK89" s="199"/>
      <c r="AL89" s="199"/>
      <c r="AM89" s="199"/>
      <c r="AN89" s="200"/>
      <c r="AO89" s="197"/>
      <c r="AP89" s="197"/>
      <c r="AQ89" s="185" t="str">
        <f t="shared" si="2"/>
        <v/>
      </c>
      <c r="AR89" s="185" t="str">
        <f t="shared" si="3"/>
        <v/>
      </c>
    </row>
    <row r="90" spans="1:44" ht="21.75" customHeight="1">
      <c r="A90" s="185">
        <f>実績報告額一覧!A90</f>
        <v>86</v>
      </c>
      <c r="B90" s="201" t="str">
        <f>IF(実績報告額一覧!B90="","",実績報告額一覧!B90)</f>
        <v/>
      </c>
      <c r="C90" s="201" t="str">
        <f>IF(実績報告額一覧!B90="","",実績報告額一覧!C90)</f>
        <v/>
      </c>
      <c r="D90" s="214" t="str">
        <f>IF(実績報告額一覧!B90="","",実績報告額一覧!M90)</f>
        <v/>
      </c>
      <c r="E90" s="197"/>
      <c r="F90" s="198"/>
      <c r="G90" s="199"/>
      <c r="H90" s="199"/>
      <c r="I90" s="199"/>
      <c r="J90" s="197"/>
      <c r="K90" s="198"/>
      <c r="L90" s="199"/>
      <c r="M90" s="200"/>
      <c r="N90" s="202"/>
      <c r="O90" s="198"/>
      <c r="P90" s="199"/>
      <c r="Q90" s="199"/>
      <c r="R90" s="199"/>
      <c r="S90" s="199"/>
      <c r="T90" s="199"/>
      <c r="U90" s="200"/>
      <c r="V90" s="197"/>
      <c r="W90" s="207"/>
      <c r="X90" s="198"/>
      <c r="Y90" s="199"/>
      <c r="Z90" s="200"/>
      <c r="AA90" s="198"/>
      <c r="AB90" s="199"/>
      <c r="AC90" s="199"/>
      <c r="AD90" s="199"/>
      <c r="AE90" s="199"/>
      <c r="AF90" s="200"/>
      <c r="AG90" s="198"/>
      <c r="AH90" s="199"/>
      <c r="AI90" s="199"/>
      <c r="AJ90" s="199"/>
      <c r="AK90" s="199"/>
      <c r="AL90" s="199"/>
      <c r="AM90" s="199"/>
      <c r="AN90" s="200"/>
      <c r="AO90" s="197"/>
      <c r="AP90" s="197"/>
      <c r="AQ90" s="185" t="str">
        <f t="shared" si="2"/>
        <v/>
      </c>
      <c r="AR90" s="185" t="str">
        <f t="shared" si="3"/>
        <v/>
      </c>
    </row>
    <row r="91" spans="1:44" ht="21.75" customHeight="1">
      <c r="A91" s="185">
        <f>実績報告額一覧!A91</f>
        <v>87</v>
      </c>
      <c r="B91" s="201" t="str">
        <f>IF(実績報告額一覧!B91="","",実績報告額一覧!B91)</f>
        <v/>
      </c>
      <c r="C91" s="201" t="str">
        <f>IF(実績報告額一覧!B91="","",実績報告額一覧!C91)</f>
        <v/>
      </c>
      <c r="D91" s="214" t="str">
        <f>IF(実績報告額一覧!B91="","",実績報告額一覧!M91)</f>
        <v/>
      </c>
      <c r="E91" s="197"/>
      <c r="F91" s="198"/>
      <c r="G91" s="199"/>
      <c r="H91" s="199"/>
      <c r="I91" s="199"/>
      <c r="J91" s="197"/>
      <c r="K91" s="198"/>
      <c r="L91" s="199"/>
      <c r="M91" s="200"/>
      <c r="N91" s="202"/>
      <c r="O91" s="198"/>
      <c r="P91" s="199"/>
      <c r="Q91" s="199"/>
      <c r="R91" s="199"/>
      <c r="S91" s="199"/>
      <c r="T91" s="199"/>
      <c r="U91" s="200"/>
      <c r="V91" s="197"/>
      <c r="W91" s="207"/>
      <c r="X91" s="198"/>
      <c r="Y91" s="199"/>
      <c r="Z91" s="200"/>
      <c r="AA91" s="198"/>
      <c r="AB91" s="199"/>
      <c r="AC91" s="199"/>
      <c r="AD91" s="199"/>
      <c r="AE91" s="199"/>
      <c r="AF91" s="200"/>
      <c r="AG91" s="198"/>
      <c r="AH91" s="199"/>
      <c r="AI91" s="199"/>
      <c r="AJ91" s="199"/>
      <c r="AK91" s="199"/>
      <c r="AL91" s="199"/>
      <c r="AM91" s="199"/>
      <c r="AN91" s="200"/>
      <c r="AO91" s="197"/>
      <c r="AP91" s="197"/>
      <c r="AQ91" s="185" t="str">
        <f t="shared" si="2"/>
        <v/>
      </c>
      <c r="AR91" s="185" t="str">
        <f t="shared" si="3"/>
        <v/>
      </c>
    </row>
    <row r="92" spans="1:44" ht="21.75" customHeight="1">
      <c r="A92" s="185">
        <f>実績報告額一覧!A92</f>
        <v>88</v>
      </c>
      <c r="B92" s="201" t="str">
        <f>IF(実績報告額一覧!B92="","",実績報告額一覧!B92)</f>
        <v/>
      </c>
      <c r="C92" s="201" t="str">
        <f>IF(実績報告額一覧!B92="","",実績報告額一覧!C92)</f>
        <v/>
      </c>
      <c r="D92" s="214" t="str">
        <f>IF(実績報告額一覧!B92="","",実績報告額一覧!M92)</f>
        <v/>
      </c>
      <c r="E92" s="197"/>
      <c r="F92" s="198"/>
      <c r="G92" s="199"/>
      <c r="H92" s="199"/>
      <c r="I92" s="199"/>
      <c r="J92" s="197"/>
      <c r="K92" s="198"/>
      <c r="L92" s="199"/>
      <c r="M92" s="200"/>
      <c r="N92" s="202"/>
      <c r="O92" s="198"/>
      <c r="P92" s="199"/>
      <c r="Q92" s="199"/>
      <c r="R92" s="199"/>
      <c r="S92" s="199"/>
      <c r="T92" s="199"/>
      <c r="U92" s="200"/>
      <c r="V92" s="197"/>
      <c r="W92" s="207"/>
      <c r="X92" s="198"/>
      <c r="Y92" s="199"/>
      <c r="Z92" s="200"/>
      <c r="AA92" s="198"/>
      <c r="AB92" s="199"/>
      <c r="AC92" s="199"/>
      <c r="AD92" s="199"/>
      <c r="AE92" s="199"/>
      <c r="AF92" s="200"/>
      <c r="AG92" s="198"/>
      <c r="AH92" s="199"/>
      <c r="AI92" s="199"/>
      <c r="AJ92" s="199"/>
      <c r="AK92" s="199"/>
      <c r="AL92" s="199"/>
      <c r="AM92" s="199"/>
      <c r="AN92" s="200"/>
      <c r="AO92" s="197"/>
      <c r="AP92" s="197"/>
      <c r="AQ92" s="185" t="str">
        <f t="shared" si="2"/>
        <v/>
      </c>
      <c r="AR92" s="185" t="str">
        <f t="shared" si="3"/>
        <v/>
      </c>
    </row>
    <row r="93" spans="1:44" ht="21.75" customHeight="1">
      <c r="A93" s="185">
        <f>実績報告額一覧!A93</f>
        <v>89</v>
      </c>
      <c r="B93" s="201" t="str">
        <f>IF(実績報告額一覧!B93="","",実績報告額一覧!B93)</f>
        <v/>
      </c>
      <c r="C93" s="201" t="str">
        <f>IF(実績報告額一覧!B93="","",実績報告額一覧!C93)</f>
        <v/>
      </c>
      <c r="D93" s="214" t="str">
        <f>IF(実績報告額一覧!B93="","",実績報告額一覧!M93)</f>
        <v/>
      </c>
      <c r="E93" s="197"/>
      <c r="F93" s="198"/>
      <c r="G93" s="199"/>
      <c r="H93" s="199"/>
      <c r="I93" s="199"/>
      <c r="J93" s="197"/>
      <c r="K93" s="198"/>
      <c r="L93" s="199"/>
      <c r="M93" s="200"/>
      <c r="N93" s="202"/>
      <c r="O93" s="198"/>
      <c r="P93" s="199"/>
      <c r="Q93" s="199"/>
      <c r="R93" s="199"/>
      <c r="S93" s="199"/>
      <c r="T93" s="199"/>
      <c r="U93" s="200"/>
      <c r="V93" s="197"/>
      <c r="W93" s="207"/>
      <c r="X93" s="198"/>
      <c r="Y93" s="199"/>
      <c r="Z93" s="200"/>
      <c r="AA93" s="198"/>
      <c r="AB93" s="199"/>
      <c r="AC93" s="199"/>
      <c r="AD93" s="199"/>
      <c r="AE93" s="199"/>
      <c r="AF93" s="200"/>
      <c r="AG93" s="198"/>
      <c r="AH93" s="199"/>
      <c r="AI93" s="199"/>
      <c r="AJ93" s="199"/>
      <c r="AK93" s="199"/>
      <c r="AL93" s="199"/>
      <c r="AM93" s="199"/>
      <c r="AN93" s="200"/>
      <c r="AO93" s="197"/>
      <c r="AP93" s="197"/>
      <c r="AQ93" s="185" t="str">
        <f t="shared" si="2"/>
        <v/>
      </c>
      <c r="AR93" s="185" t="str">
        <f t="shared" si="3"/>
        <v/>
      </c>
    </row>
    <row r="94" spans="1:44" ht="21.75" customHeight="1">
      <c r="A94" s="185">
        <f>実績報告額一覧!A94</f>
        <v>90</v>
      </c>
      <c r="B94" s="201" t="str">
        <f>IF(実績報告額一覧!B94="","",実績報告額一覧!B94)</f>
        <v/>
      </c>
      <c r="C94" s="201" t="str">
        <f>IF(実績報告額一覧!B94="","",実績報告額一覧!C94)</f>
        <v/>
      </c>
      <c r="D94" s="214" t="str">
        <f>IF(実績報告額一覧!B94="","",実績報告額一覧!M94)</f>
        <v/>
      </c>
      <c r="E94" s="197"/>
      <c r="F94" s="198"/>
      <c r="G94" s="199"/>
      <c r="H94" s="199"/>
      <c r="I94" s="199"/>
      <c r="J94" s="197"/>
      <c r="K94" s="198"/>
      <c r="L94" s="199"/>
      <c r="M94" s="200"/>
      <c r="N94" s="202"/>
      <c r="O94" s="198"/>
      <c r="P94" s="199"/>
      <c r="Q94" s="199"/>
      <c r="R94" s="199"/>
      <c r="S94" s="199"/>
      <c r="T94" s="199"/>
      <c r="U94" s="200"/>
      <c r="V94" s="197"/>
      <c r="W94" s="207"/>
      <c r="X94" s="198"/>
      <c r="Y94" s="199"/>
      <c r="Z94" s="200"/>
      <c r="AA94" s="198"/>
      <c r="AB94" s="199"/>
      <c r="AC94" s="199"/>
      <c r="AD94" s="199"/>
      <c r="AE94" s="199"/>
      <c r="AF94" s="200"/>
      <c r="AG94" s="198"/>
      <c r="AH94" s="199"/>
      <c r="AI94" s="199"/>
      <c r="AJ94" s="199"/>
      <c r="AK94" s="199"/>
      <c r="AL94" s="199"/>
      <c r="AM94" s="199"/>
      <c r="AN94" s="200"/>
      <c r="AO94" s="197"/>
      <c r="AP94" s="197"/>
      <c r="AQ94" s="185" t="str">
        <f t="shared" si="2"/>
        <v/>
      </c>
      <c r="AR94" s="185" t="str">
        <f t="shared" si="3"/>
        <v/>
      </c>
    </row>
    <row r="95" spans="1:44" ht="21.75" customHeight="1">
      <c r="A95" s="185">
        <f>実績報告額一覧!A95</f>
        <v>91</v>
      </c>
      <c r="B95" s="201" t="str">
        <f>IF(実績報告額一覧!B95="","",実績報告額一覧!B95)</f>
        <v/>
      </c>
      <c r="C95" s="201" t="str">
        <f>IF(実績報告額一覧!B95="","",実績報告額一覧!C95)</f>
        <v/>
      </c>
      <c r="D95" s="214" t="str">
        <f>IF(実績報告額一覧!B95="","",実績報告額一覧!M95)</f>
        <v/>
      </c>
      <c r="E95" s="197"/>
      <c r="F95" s="198"/>
      <c r="G95" s="199"/>
      <c r="H95" s="199"/>
      <c r="I95" s="199"/>
      <c r="J95" s="197"/>
      <c r="K95" s="198"/>
      <c r="L95" s="199"/>
      <c r="M95" s="200"/>
      <c r="N95" s="202"/>
      <c r="O95" s="198"/>
      <c r="P95" s="199"/>
      <c r="Q95" s="199"/>
      <c r="R95" s="199"/>
      <c r="S95" s="199"/>
      <c r="T95" s="199"/>
      <c r="U95" s="200"/>
      <c r="V95" s="197"/>
      <c r="W95" s="207"/>
      <c r="X95" s="198"/>
      <c r="Y95" s="199"/>
      <c r="Z95" s="200"/>
      <c r="AA95" s="198"/>
      <c r="AB95" s="199"/>
      <c r="AC95" s="199"/>
      <c r="AD95" s="199"/>
      <c r="AE95" s="199"/>
      <c r="AF95" s="200"/>
      <c r="AG95" s="198"/>
      <c r="AH95" s="199"/>
      <c r="AI95" s="199"/>
      <c r="AJ95" s="199"/>
      <c r="AK95" s="199"/>
      <c r="AL95" s="199"/>
      <c r="AM95" s="199"/>
      <c r="AN95" s="200"/>
      <c r="AO95" s="197"/>
      <c r="AP95" s="197"/>
      <c r="AQ95" s="185" t="str">
        <f t="shared" si="2"/>
        <v/>
      </c>
      <c r="AR95" s="185" t="str">
        <f t="shared" si="3"/>
        <v/>
      </c>
    </row>
    <row r="96" spans="1:44" ht="21.75" customHeight="1">
      <c r="A96" s="185">
        <f>実績報告額一覧!A96</f>
        <v>92</v>
      </c>
      <c r="B96" s="201" t="str">
        <f>IF(実績報告額一覧!B96="","",実績報告額一覧!B96)</f>
        <v/>
      </c>
      <c r="C96" s="201" t="str">
        <f>IF(実績報告額一覧!B96="","",実績報告額一覧!C96)</f>
        <v/>
      </c>
      <c r="D96" s="214" t="str">
        <f>IF(実績報告額一覧!B96="","",実績報告額一覧!M96)</f>
        <v/>
      </c>
      <c r="E96" s="197"/>
      <c r="F96" s="198"/>
      <c r="G96" s="199"/>
      <c r="H96" s="199"/>
      <c r="I96" s="199"/>
      <c r="J96" s="197"/>
      <c r="K96" s="198"/>
      <c r="L96" s="199"/>
      <c r="M96" s="200"/>
      <c r="N96" s="202"/>
      <c r="O96" s="198"/>
      <c r="P96" s="199"/>
      <c r="Q96" s="199"/>
      <c r="R96" s="199"/>
      <c r="S96" s="199"/>
      <c r="T96" s="199"/>
      <c r="U96" s="200"/>
      <c r="V96" s="197"/>
      <c r="W96" s="207"/>
      <c r="X96" s="198"/>
      <c r="Y96" s="199"/>
      <c r="Z96" s="200"/>
      <c r="AA96" s="198"/>
      <c r="AB96" s="199"/>
      <c r="AC96" s="199"/>
      <c r="AD96" s="199"/>
      <c r="AE96" s="199"/>
      <c r="AF96" s="200"/>
      <c r="AG96" s="198"/>
      <c r="AH96" s="199"/>
      <c r="AI96" s="199"/>
      <c r="AJ96" s="199"/>
      <c r="AK96" s="199"/>
      <c r="AL96" s="199"/>
      <c r="AM96" s="199"/>
      <c r="AN96" s="200"/>
      <c r="AO96" s="197"/>
      <c r="AP96" s="197"/>
      <c r="AQ96" s="185" t="str">
        <f t="shared" si="2"/>
        <v/>
      </c>
      <c r="AR96" s="185" t="str">
        <f t="shared" si="3"/>
        <v/>
      </c>
    </row>
    <row r="97" spans="1:44" ht="21.75" customHeight="1">
      <c r="A97" s="185">
        <f>実績報告額一覧!A97</f>
        <v>93</v>
      </c>
      <c r="B97" s="201" t="str">
        <f>IF(実績報告額一覧!B97="","",実績報告額一覧!B97)</f>
        <v/>
      </c>
      <c r="C97" s="201" t="str">
        <f>IF(実績報告額一覧!B97="","",実績報告額一覧!C97)</f>
        <v/>
      </c>
      <c r="D97" s="214" t="str">
        <f>IF(実績報告額一覧!B97="","",実績報告額一覧!M97)</f>
        <v/>
      </c>
      <c r="E97" s="197"/>
      <c r="F97" s="198"/>
      <c r="G97" s="199"/>
      <c r="H97" s="199"/>
      <c r="I97" s="199"/>
      <c r="J97" s="197"/>
      <c r="K97" s="198"/>
      <c r="L97" s="199"/>
      <c r="M97" s="200"/>
      <c r="N97" s="202"/>
      <c r="O97" s="198"/>
      <c r="P97" s="199"/>
      <c r="Q97" s="199"/>
      <c r="R97" s="199"/>
      <c r="S97" s="199"/>
      <c r="T97" s="199"/>
      <c r="U97" s="200"/>
      <c r="V97" s="197"/>
      <c r="W97" s="207"/>
      <c r="X97" s="198"/>
      <c r="Y97" s="199"/>
      <c r="Z97" s="200"/>
      <c r="AA97" s="198"/>
      <c r="AB97" s="199"/>
      <c r="AC97" s="199"/>
      <c r="AD97" s="199"/>
      <c r="AE97" s="199"/>
      <c r="AF97" s="200"/>
      <c r="AG97" s="198"/>
      <c r="AH97" s="199"/>
      <c r="AI97" s="199"/>
      <c r="AJ97" s="199"/>
      <c r="AK97" s="199"/>
      <c r="AL97" s="199"/>
      <c r="AM97" s="199"/>
      <c r="AN97" s="200"/>
      <c r="AO97" s="197"/>
      <c r="AP97" s="197"/>
      <c r="AQ97" s="185" t="str">
        <f t="shared" si="2"/>
        <v/>
      </c>
      <c r="AR97" s="185" t="str">
        <f t="shared" si="3"/>
        <v/>
      </c>
    </row>
    <row r="98" spans="1:44" ht="21.75" customHeight="1">
      <c r="A98" s="185">
        <f>実績報告額一覧!A98</f>
        <v>94</v>
      </c>
      <c r="B98" s="201" t="str">
        <f>IF(実績報告額一覧!B98="","",実績報告額一覧!B98)</f>
        <v/>
      </c>
      <c r="C98" s="201" t="str">
        <f>IF(実績報告額一覧!B98="","",実績報告額一覧!C98)</f>
        <v/>
      </c>
      <c r="D98" s="214" t="str">
        <f>IF(実績報告額一覧!B98="","",実績報告額一覧!M98)</f>
        <v/>
      </c>
      <c r="E98" s="197"/>
      <c r="F98" s="198"/>
      <c r="G98" s="199"/>
      <c r="H98" s="199"/>
      <c r="I98" s="199"/>
      <c r="J98" s="197"/>
      <c r="K98" s="198"/>
      <c r="L98" s="199"/>
      <c r="M98" s="200"/>
      <c r="N98" s="202"/>
      <c r="O98" s="198"/>
      <c r="P98" s="199"/>
      <c r="Q98" s="199"/>
      <c r="R98" s="199"/>
      <c r="S98" s="199"/>
      <c r="T98" s="199"/>
      <c r="U98" s="200"/>
      <c r="V98" s="197"/>
      <c r="W98" s="207"/>
      <c r="X98" s="198"/>
      <c r="Y98" s="199"/>
      <c r="Z98" s="200"/>
      <c r="AA98" s="198"/>
      <c r="AB98" s="199"/>
      <c r="AC98" s="199"/>
      <c r="AD98" s="199"/>
      <c r="AE98" s="199"/>
      <c r="AF98" s="200"/>
      <c r="AG98" s="198"/>
      <c r="AH98" s="199"/>
      <c r="AI98" s="199"/>
      <c r="AJ98" s="199"/>
      <c r="AK98" s="199"/>
      <c r="AL98" s="199"/>
      <c r="AM98" s="199"/>
      <c r="AN98" s="200"/>
      <c r="AO98" s="197"/>
      <c r="AP98" s="197"/>
      <c r="AQ98" s="185" t="str">
        <f t="shared" si="2"/>
        <v/>
      </c>
      <c r="AR98" s="185" t="str">
        <f t="shared" si="3"/>
        <v/>
      </c>
    </row>
    <row r="99" spans="1:44" ht="21.75" customHeight="1">
      <c r="A99" s="185">
        <f>実績報告額一覧!A99</f>
        <v>95</v>
      </c>
      <c r="B99" s="201" t="str">
        <f>IF(実績報告額一覧!B99="","",実績報告額一覧!B99)</f>
        <v/>
      </c>
      <c r="C99" s="201" t="str">
        <f>IF(実績報告額一覧!B99="","",実績報告額一覧!C99)</f>
        <v/>
      </c>
      <c r="D99" s="214" t="str">
        <f>IF(実績報告額一覧!B99="","",実績報告額一覧!M99)</f>
        <v/>
      </c>
      <c r="E99" s="197"/>
      <c r="F99" s="198"/>
      <c r="G99" s="199"/>
      <c r="H99" s="199"/>
      <c r="I99" s="199"/>
      <c r="J99" s="197"/>
      <c r="K99" s="198"/>
      <c r="L99" s="199"/>
      <c r="M99" s="200"/>
      <c r="N99" s="202"/>
      <c r="O99" s="198"/>
      <c r="P99" s="199"/>
      <c r="Q99" s="199"/>
      <c r="R99" s="199"/>
      <c r="S99" s="199"/>
      <c r="T99" s="199"/>
      <c r="U99" s="200"/>
      <c r="V99" s="197"/>
      <c r="W99" s="207"/>
      <c r="X99" s="198"/>
      <c r="Y99" s="199"/>
      <c r="Z99" s="200"/>
      <c r="AA99" s="198"/>
      <c r="AB99" s="199"/>
      <c r="AC99" s="199"/>
      <c r="AD99" s="199"/>
      <c r="AE99" s="199"/>
      <c r="AF99" s="200"/>
      <c r="AG99" s="198"/>
      <c r="AH99" s="199"/>
      <c r="AI99" s="199"/>
      <c r="AJ99" s="199"/>
      <c r="AK99" s="199"/>
      <c r="AL99" s="199"/>
      <c r="AM99" s="199"/>
      <c r="AN99" s="200"/>
      <c r="AO99" s="197"/>
      <c r="AP99" s="197"/>
      <c r="AQ99" s="185" t="str">
        <f t="shared" si="2"/>
        <v/>
      </c>
      <c r="AR99" s="185" t="str">
        <f t="shared" si="3"/>
        <v/>
      </c>
    </row>
    <row r="100" spans="1:44" ht="21.75" customHeight="1">
      <c r="A100" s="185">
        <f>実績報告額一覧!A100</f>
        <v>96</v>
      </c>
      <c r="B100" s="201" t="str">
        <f>IF(実績報告額一覧!B100="","",実績報告額一覧!B100)</f>
        <v/>
      </c>
      <c r="C100" s="201" t="str">
        <f>IF(実績報告額一覧!B100="","",実績報告額一覧!C100)</f>
        <v/>
      </c>
      <c r="D100" s="214" t="str">
        <f>IF(実績報告額一覧!B100="","",実績報告額一覧!M100)</f>
        <v/>
      </c>
      <c r="E100" s="197"/>
      <c r="F100" s="198"/>
      <c r="G100" s="199"/>
      <c r="H100" s="199"/>
      <c r="I100" s="199"/>
      <c r="J100" s="197"/>
      <c r="K100" s="198"/>
      <c r="L100" s="199"/>
      <c r="M100" s="200"/>
      <c r="N100" s="202"/>
      <c r="O100" s="198"/>
      <c r="P100" s="199"/>
      <c r="Q100" s="199"/>
      <c r="R100" s="199"/>
      <c r="S100" s="199"/>
      <c r="T100" s="199"/>
      <c r="U100" s="200"/>
      <c r="V100" s="197"/>
      <c r="W100" s="207"/>
      <c r="X100" s="198"/>
      <c r="Y100" s="199"/>
      <c r="Z100" s="200"/>
      <c r="AA100" s="198"/>
      <c r="AB100" s="199"/>
      <c r="AC100" s="199"/>
      <c r="AD100" s="199"/>
      <c r="AE100" s="199"/>
      <c r="AF100" s="200"/>
      <c r="AG100" s="198"/>
      <c r="AH100" s="199"/>
      <c r="AI100" s="199"/>
      <c r="AJ100" s="199"/>
      <c r="AK100" s="199"/>
      <c r="AL100" s="199"/>
      <c r="AM100" s="199"/>
      <c r="AN100" s="200"/>
      <c r="AO100" s="197"/>
      <c r="AP100" s="197"/>
      <c r="AQ100" s="185" t="str">
        <f t="shared" si="2"/>
        <v/>
      </c>
      <c r="AR100" s="185" t="str">
        <f t="shared" si="3"/>
        <v/>
      </c>
    </row>
    <row r="101" spans="1:44" ht="21.75" customHeight="1">
      <c r="A101" s="185">
        <f>実績報告額一覧!A101</f>
        <v>97</v>
      </c>
      <c r="B101" s="201" t="str">
        <f>IF(実績報告額一覧!B101="","",実績報告額一覧!B101)</f>
        <v/>
      </c>
      <c r="C101" s="201" t="str">
        <f>IF(実績報告額一覧!B101="","",実績報告額一覧!C101)</f>
        <v/>
      </c>
      <c r="D101" s="214" t="str">
        <f>IF(実績報告額一覧!B101="","",実績報告額一覧!M101)</f>
        <v/>
      </c>
      <c r="E101" s="197"/>
      <c r="F101" s="198"/>
      <c r="G101" s="199"/>
      <c r="H101" s="199"/>
      <c r="I101" s="199"/>
      <c r="J101" s="197"/>
      <c r="K101" s="198"/>
      <c r="L101" s="199"/>
      <c r="M101" s="200"/>
      <c r="N101" s="202"/>
      <c r="O101" s="198"/>
      <c r="P101" s="199"/>
      <c r="Q101" s="199"/>
      <c r="R101" s="199"/>
      <c r="S101" s="199"/>
      <c r="T101" s="199"/>
      <c r="U101" s="200"/>
      <c r="V101" s="197"/>
      <c r="W101" s="207"/>
      <c r="X101" s="198"/>
      <c r="Y101" s="199"/>
      <c r="Z101" s="200"/>
      <c r="AA101" s="198"/>
      <c r="AB101" s="199"/>
      <c r="AC101" s="199"/>
      <c r="AD101" s="199"/>
      <c r="AE101" s="199"/>
      <c r="AF101" s="200"/>
      <c r="AG101" s="198"/>
      <c r="AH101" s="199"/>
      <c r="AI101" s="199"/>
      <c r="AJ101" s="199"/>
      <c r="AK101" s="199"/>
      <c r="AL101" s="199"/>
      <c r="AM101" s="199"/>
      <c r="AN101" s="200"/>
      <c r="AO101" s="197"/>
      <c r="AP101" s="197"/>
      <c r="AQ101" s="185" t="str">
        <f t="shared" si="2"/>
        <v/>
      </c>
      <c r="AR101" s="185" t="str">
        <f t="shared" si="3"/>
        <v/>
      </c>
    </row>
    <row r="102" spans="1:44" ht="21.75" customHeight="1">
      <c r="A102" s="185">
        <f>実績報告額一覧!A102</f>
        <v>98</v>
      </c>
      <c r="B102" s="201" t="str">
        <f>IF(実績報告額一覧!B102="","",実績報告額一覧!B102)</f>
        <v/>
      </c>
      <c r="C102" s="201" t="str">
        <f>IF(実績報告額一覧!B102="","",実績報告額一覧!C102)</f>
        <v/>
      </c>
      <c r="D102" s="214" t="str">
        <f>IF(実績報告額一覧!B102="","",実績報告額一覧!M102)</f>
        <v/>
      </c>
      <c r="E102" s="197"/>
      <c r="F102" s="198"/>
      <c r="G102" s="199"/>
      <c r="H102" s="199"/>
      <c r="I102" s="199"/>
      <c r="J102" s="197"/>
      <c r="K102" s="198"/>
      <c r="L102" s="199"/>
      <c r="M102" s="200"/>
      <c r="N102" s="202"/>
      <c r="O102" s="198"/>
      <c r="P102" s="199"/>
      <c r="Q102" s="199"/>
      <c r="R102" s="199"/>
      <c r="S102" s="199"/>
      <c r="T102" s="199"/>
      <c r="U102" s="200"/>
      <c r="V102" s="197"/>
      <c r="W102" s="207"/>
      <c r="X102" s="198"/>
      <c r="Y102" s="199"/>
      <c r="Z102" s="200"/>
      <c r="AA102" s="198"/>
      <c r="AB102" s="199"/>
      <c r="AC102" s="199"/>
      <c r="AD102" s="199"/>
      <c r="AE102" s="199"/>
      <c r="AF102" s="200"/>
      <c r="AG102" s="198"/>
      <c r="AH102" s="199"/>
      <c r="AI102" s="199"/>
      <c r="AJ102" s="199"/>
      <c r="AK102" s="199"/>
      <c r="AL102" s="199"/>
      <c r="AM102" s="199"/>
      <c r="AN102" s="200"/>
      <c r="AO102" s="197"/>
      <c r="AP102" s="197"/>
      <c r="AQ102" s="185" t="str">
        <f t="shared" si="2"/>
        <v/>
      </c>
      <c r="AR102" s="185" t="str">
        <f t="shared" si="3"/>
        <v/>
      </c>
    </row>
    <row r="103" spans="1:44" ht="21.75" customHeight="1">
      <c r="A103" s="185">
        <f>実績報告額一覧!A103</f>
        <v>99</v>
      </c>
      <c r="B103" s="201" t="str">
        <f>IF(実績報告額一覧!B103="","",実績報告額一覧!B103)</f>
        <v/>
      </c>
      <c r="C103" s="201" t="str">
        <f>IF(実績報告額一覧!B103="","",実績報告額一覧!C103)</f>
        <v/>
      </c>
      <c r="D103" s="214" t="str">
        <f>IF(実績報告額一覧!B103="","",実績報告額一覧!M103)</f>
        <v/>
      </c>
      <c r="E103" s="197"/>
      <c r="F103" s="198"/>
      <c r="G103" s="199"/>
      <c r="H103" s="199"/>
      <c r="I103" s="199"/>
      <c r="J103" s="197"/>
      <c r="K103" s="198"/>
      <c r="L103" s="199"/>
      <c r="M103" s="200"/>
      <c r="N103" s="202"/>
      <c r="O103" s="198"/>
      <c r="P103" s="199"/>
      <c r="Q103" s="199"/>
      <c r="R103" s="199"/>
      <c r="S103" s="199"/>
      <c r="T103" s="199"/>
      <c r="U103" s="200"/>
      <c r="V103" s="197"/>
      <c r="W103" s="207"/>
      <c r="X103" s="198"/>
      <c r="Y103" s="199"/>
      <c r="Z103" s="200"/>
      <c r="AA103" s="198"/>
      <c r="AB103" s="199"/>
      <c r="AC103" s="199"/>
      <c r="AD103" s="199"/>
      <c r="AE103" s="199"/>
      <c r="AF103" s="200"/>
      <c r="AG103" s="198"/>
      <c r="AH103" s="199"/>
      <c r="AI103" s="199"/>
      <c r="AJ103" s="199"/>
      <c r="AK103" s="199"/>
      <c r="AL103" s="199"/>
      <c r="AM103" s="199"/>
      <c r="AN103" s="200"/>
      <c r="AO103" s="197"/>
      <c r="AP103" s="197"/>
      <c r="AQ103" s="185" t="str">
        <f t="shared" si="2"/>
        <v/>
      </c>
      <c r="AR103" s="185" t="str">
        <f t="shared" si="3"/>
        <v/>
      </c>
    </row>
    <row r="104" spans="1:44" ht="21.75" customHeight="1">
      <c r="A104" s="185">
        <f>実績報告額一覧!A104</f>
        <v>100</v>
      </c>
      <c r="B104" s="201" t="str">
        <f>IF(実績報告額一覧!B104="","",実績報告額一覧!B104)</f>
        <v/>
      </c>
      <c r="C104" s="201" t="str">
        <f>IF(実績報告額一覧!B104="","",実績報告額一覧!C104)</f>
        <v/>
      </c>
      <c r="D104" s="214" t="str">
        <f>IF(実績報告額一覧!B104="","",実績報告額一覧!M104)</f>
        <v/>
      </c>
      <c r="E104" s="197"/>
      <c r="F104" s="198"/>
      <c r="G104" s="199"/>
      <c r="H104" s="199"/>
      <c r="I104" s="199"/>
      <c r="J104" s="197"/>
      <c r="K104" s="198"/>
      <c r="L104" s="199"/>
      <c r="M104" s="200"/>
      <c r="N104" s="202"/>
      <c r="O104" s="198"/>
      <c r="P104" s="199"/>
      <c r="Q104" s="199"/>
      <c r="R104" s="199"/>
      <c r="S104" s="199"/>
      <c r="T104" s="199"/>
      <c r="U104" s="200"/>
      <c r="V104" s="197"/>
      <c r="W104" s="207"/>
      <c r="X104" s="198"/>
      <c r="Y104" s="199"/>
      <c r="Z104" s="200"/>
      <c r="AA104" s="198"/>
      <c r="AB104" s="199"/>
      <c r="AC104" s="199"/>
      <c r="AD104" s="199"/>
      <c r="AE104" s="199"/>
      <c r="AF104" s="200"/>
      <c r="AG104" s="198"/>
      <c r="AH104" s="199"/>
      <c r="AI104" s="199"/>
      <c r="AJ104" s="199"/>
      <c r="AK104" s="199"/>
      <c r="AL104" s="199"/>
      <c r="AM104" s="199"/>
      <c r="AN104" s="200"/>
      <c r="AO104" s="197"/>
      <c r="AP104" s="197"/>
      <c r="AQ104" s="185" t="str">
        <f t="shared" si="2"/>
        <v/>
      </c>
      <c r="AR104" s="185" t="str">
        <f t="shared" si="3"/>
        <v/>
      </c>
    </row>
  </sheetData>
  <mergeCells count="13">
    <mergeCell ref="AQ3:AR3"/>
    <mergeCell ref="F4:I4"/>
    <mergeCell ref="K4:M4"/>
    <mergeCell ref="O4:U4"/>
    <mergeCell ref="X4:Z4"/>
    <mergeCell ref="AA4:AF4"/>
    <mergeCell ref="AG4:AN4"/>
    <mergeCell ref="X3:AP3"/>
    <mergeCell ref="A3:A4"/>
    <mergeCell ref="B3:B4"/>
    <mergeCell ref="C3:C4"/>
    <mergeCell ref="D3:D4"/>
    <mergeCell ref="E3:W3"/>
  </mergeCells>
  <phoneticPr fontId="3"/>
  <dataValidations count="4">
    <dataValidation type="whole" imeMode="fullKatakana" allowBlank="1" showInputMessage="1" showErrorMessage="1" sqref="X5:Z104" xr:uid="{00000000-0002-0000-0600-000000000000}">
      <formula1>0</formula1>
      <formula2>9</formula2>
    </dataValidation>
    <dataValidation type="whole" allowBlank="1" showInputMessage="1" showErrorMessage="1" sqref="F5:I104 K5:M104 O5:U104 AA5:AN104" xr:uid="{00000000-0002-0000-0600-000001000000}">
      <formula1>0</formula1>
      <formula2>9</formula2>
    </dataValidation>
    <dataValidation imeMode="fullKatakana" allowBlank="1" showInputMessage="1" showErrorMessage="1" sqref="V5:V104 AO5:AO104" xr:uid="{00000000-0002-0000-0600-000002000000}"/>
    <dataValidation type="list" allowBlank="1" showInputMessage="1" showErrorMessage="1" sqref="N5:N104" xr:uid="{00000000-0002-0000-0600-000003000000}">
      <formula1>"普通,当座"</formula1>
    </dataValidation>
  </dataValidations>
  <pageMargins left="0.7" right="0.7" top="0.75" bottom="0.75" header="0.3" footer="0.3"/>
  <pageSetup paperSize="9" scale="47"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67"/>
  <sheetViews>
    <sheetView workbookViewId="0">
      <selection activeCell="B28" sqref="B28"/>
    </sheetView>
  </sheetViews>
  <sheetFormatPr defaultRowHeight="13.5"/>
  <cols>
    <col min="1" max="1" width="49.125" bestFit="1" customWidth="1"/>
    <col min="2" max="2" width="9.125" customWidth="1"/>
  </cols>
  <sheetData>
    <row r="1" spans="1:8">
      <c r="H1" s="11" t="s">
        <v>51</v>
      </c>
    </row>
    <row r="2" spans="1:8">
      <c r="A2" s="12" t="s">
        <v>60</v>
      </c>
    </row>
    <row r="3" spans="1:8">
      <c r="A3" t="s">
        <v>204</v>
      </c>
      <c r="B3" s="13" t="s">
        <v>208</v>
      </c>
      <c r="C3" s="13" t="s">
        <v>207</v>
      </c>
      <c r="D3" s="13" t="s">
        <v>205</v>
      </c>
    </row>
    <row r="4" spans="1:8">
      <c r="A4" t="s">
        <v>63</v>
      </c>
      <c r="B4" s="13" t="s">
        <v>206</v>
      </c>
      <c r="C4" s="13" t="s">
        <v>209</v>
      </c>
      <c r="D4" s="13"/>
    </row>
    <row r="5" spans="1:8">
      <c r="B5" s="13"/>
      <c r="C5" s="13"/>
      <c r="D5" s="13"/>
    </row>
    <row r="7" spans="1:8">
      <c r="A7" s="12" t="s">
        <v>64</v>
      </c>
    </row>
    <row r="8" spans="1:8">
      <c r="A8" t="str">
        <f>A3&amp;B3</f>
        <v>陽性者(濃厚接触者)発生施設通所系･施設系で1日以上勤務又は訪問系で陽性者等に1日以上対応</v>
      </c>
      <c r="B8">
        <v>20</v>
      </c>
    </row>
    <row r="9" spans="1:8">
      <c r="A9" t="str">
        <f>A3&amp;C3</f>
        <v>陽性者(濃厚接触者)発生施設訪問系で陽性者等への対応はないが対象期間に10日以上勤務</v>
      </c>
      <c r="B9">
        <v>5</v>
      </c>
    </row>
    <row r="10" spans="1:8">
      <c r="A10" t="str">
        <f>A3&amp;D3</f>
        <v>陽性者(濃厚接触者)発生施設対象期間の勤務が９日以下</v>
      </c>
      <c r="B10">
        <v>0</v>
      </c>
    </row>
    <row r="11" spans="1:8">
      <c r="A11" t="str">
        <f>A4&amp;B4</f>
        <v>その他の施設対象期間に10日以上勤務</v>
      </c>
      <c r="B11">
        <v>5</v>
      </c>
    </row>
    <row r="12" spans="1:8">
      <c r="A12" t="str">
        <f>A4&amp;C4</f>
        <v>その他の施設対象期間の勤務が9日以下</v>
      </c>
      <c r="B12">
        <v>0</v>
      </c>
    </row>
    <row r="17" spans="1:1">
      <c r="A17" t="s">
        <v>67</v>
      </c>
    </row>
    <row r="18" spans="1:1">
      <c r="A18" t="s">
        <v>68</v>
      </c>
    </row>
    <row r="21" spans="1:1">
      <c r="A21" t="s">
        <v>217</v>
      </c>
    </row>
    <row r="22" spans="1:1">
      <c r="A22" t="s">
        <v>214</v>
      </c>
    </row>
    <row r="23" spans="1:1">
      <c r="A23" t="s">
        <v>180</v>
      </c>
    </row>
    <row r="24" spans="1:1">
      <c r="A24" t="s">
        <v>215</v>
      </c>
    </row>
    <row r="25" spans="1:1">
      <c r="A25" t="s">
        <v>181</v>
      </c>
    </row>
    <row r="26" spans="1:1">
      <c r="A26" t="s">
        <v>196</v>
      </c>
    </row>
    <row r="27" spans="1:1">
      <c r="A27" t="s">
        <v>195</v>
      </c>
    </row>
    <row r="28" spans="1:1">
      <c r="A28" t="s">
        <v>194</v>
      </c>
    </row>
    <row r="29" spans="1:1">
      <c r="A29" t="s">
        <v>182</v>
      </c>
    </row>
    <row r="30" spans="1:1">
      <c r="A30" t="s">
        <v>183</v>
      </c>
    </row>
    <row r="31" spans="1:1">
      <c r="A31" t="s">
        <v>186</v>
      </c>
    </row>
    <row r="32" spans="1:1">
      <c r="A32" t="s">
        <v>185</v>
      </c>
    </row>
    <row r="33" spans="1:1">
      <c r="A33" t="s">
        <v>184</v>
      </c>
    </row>
    <row r="34" spans="1:1">
      <c r="A34" t="s">
        <v>187</v>
      </c>
    </row>
    <row r="35" spans="1:1">
      <c r="A35" t="s">
        <v>188</v>
      </c>
    </row>
    <row r="36" spans="1:1">
      <c r="A36" t="s">
        <v>189</v>
      </c>
    </row>
    <row r="37" spans="1:1">
      <c r="A37" t="s">
        <v>190</v>
      </c>
    </row>
    <row r="38" spans="1:1">
      <c r="A38" t="s">
        <v>191</v>
      </c>
    </row>
    <row r="39" spans="1:1">
      <c r="A39" t="s">
        <v>192</v>
      </c>
    </row>
    <row r="40" spans="1:1">
      <c r="A40" t="s">
        <v>193</v>
      </c>
    </row>
    <row r="41" spans="1:1">
      <c r="A41" t="s">
        <v>97</v>
      </c>
    </row>
    <row r="42" spans="1:1">
      <c r="A42" t="s">
        <v>98</v>
      </c>
    </row>
    <row r="43" spans="1:1">
      <c r="A43" t="s">
        <v>99</v>
      </c>
    </row>
    <row r="44" spans="1:1">
      <c r="A44" t="s">
        <v>100</v>
      </c>
    </row>
    <row r="45" spans="1:1">
      <c r="A45" t="s">
        <v>101</v>
      </c>
    </row>
    <row r="46" spans="1:1">
      <c r="A46" t="s">
        <v>102</v>
      </c>
    </row>
    <row r="47" spans="1:1">
      <c r="A47" t="s">
        <v>103</v>
      </c>
    </row>
    <row r="48" spans="1:1">
      <c r="A48" t="s">
        <v>104</v>
      </c>
    </row>
    <row r="49" spans="1:1">
      <c r="A49" t="s">
        <v>105</v>
      </c>
    </row>
    <row r="50" spans="1:1">
      <c r="A50" t="s">
        <v>106</v>
      </c>
    </row>
    <row r="51" spans="1:1">
      <c r="A51" t="s">
        <v>107</v>
      </c>
    </row>
    <row r="52" spans="1:1">
      <c r="A52" t="s">
        <v>108</v>
      </c>
    </row>
    <row r="53" spans="1:1">
      <c r="A53" t="s">
        <v>109</v>
      </c>
    </row>
    <row r="54" spans="1:1">
      <c r="A54" t="s">
        <v>110</v>
      </c>
    </row>
    <row r="55" spans="1:1">
      <c r="A55" t="s">
        <v>111</v>
      </c>
    </row>
    <row r="56" spans="1:1">
      <c r="A56" t="s">
        <v>112</v>
      </c>
    </row>
    <row r="57" spans="1:1">
      <c r="A57" t="s">
        <v>113</v>
      </c>
    </row>
    <row r="58" spans="1:1">
      <c r="A58" t="s">
        <v>114</v>
      </c>
    </row>
    <row r="59" spans="1:1">
      <c r="A59" t="s">
        <v>115</v>
      </c>
    </row>
    <row r="60" spans="1:1">
      <c r="A60" t="s">
        <v>116</v>
      </c>
    </row>
    <row r="61" spans="1:1">
      <c r="A61" t="s">
        <v>117</v>
      </c>
    </row>
    <row r="62" spans="1:1">
      <c r="A62" t="s">
        <v>118</v>
      </c>
    </row>
    <row r="63" spans="1:1">
      <c r="A63" t="s">
        <v>119</v>
      </c>
    </row>
    <row r="64" spans="1:1">
      <c r="A64" t="s">
        <v>120</v>
      </c>
    </row>
    <row r="65" spans="1:1">
      <c r="A65" t="s">
        <v>121</v>
      </c>
    </row>
    <row r="66" spans="1:1">
      <c r="A66" t="s">
        <v>122</v>
      </c>
    </row>
    <row r="67" spans="1:1">
      <c r="A67" t="s">
        <v>216</v>
      </c>
    </row>
  </sheetData>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(はじめにお読み下さい)申請書の使い方</vt:lpstr>
      <vt:lpstr>実績報告書</vt:lpstr>
      <vt:lpstr>実績報告額一覧</vt:lpstr>
      <vt:lpstr>別添</vt:lpstr>
      <vt:lpstr>個票1</vt:lpstr>
      <vt:lpstr>職員表</vt:lpstr>
      <vt:lpstr>口座情報</vt:lpstr>
      <vt:lpstr>計算用</vt:lpstr>
      <vt:lpstr>'(はじめにお読み下さい)申請書の使い方'!Print_Area</vt:lpstr>
      <vt:lpstr>個票1!Print_Area</vt:lpstr>
      <vt:lpstr>口座情報!Print_Area</vt:lpstr>
      <vt:lpstr>実績報告額一覧!Print_Area</vt:lpstr>
      <vt:lpstr>実績報告書!Print_Area</vt:lpstr>
      <vt:lpstr>職員表!Print_Area</vt:lpstr>
      <vt:lpstr>別添!Print_Area</vt:lpstr>
      <vt:lpstr>'(はじめにお読み下さい)申請書の使い方'!Print_Titles</vt:lpstr>
      <vt:lpstr>職員表!Print_Titles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アンダーソン 美幸</cp:lastModifiedBy>
  <cp:lastPrinted>2020-08-25T05:28:08Z</cp:lastPrinted>
  <dcterms:created xsi:type="dcterms:W3CDTF">2018-06-19T01:27:02Z</dcterms:created>
  <dcterms:modified xsi:type="dcterms:W3CDTF">2022-02-18T03:40:27Z</dcterms:modified>
</cp:coreProperties>
</file>