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670" firstSheet="2" activeTab="5"/>
  </bookViews>
  <sheets>
    <sheet name="記入方法" sheetId="7" r:id="rId1"/>
    <sheet name="【記載例】認知症対応型通所" sheetId="8" r:id="rId2"/>
    <sheet name="認知症対応型通所（1枚版）" sheetId="10" r:id="rId3"/>
    <sheet name="【記載例】シフト記号表（勤務時間帯）" sheetId="6" r:id="rId4"/>
    <sheet name="シフト記号表（勤務時間帯）" sheetId="11" r:id="rId5"/>
    <sheet name="プルダウン・リスト" sheetId="3" r:id="rId6"/>
  </sheets>
  <definedNames>
    <definedName name="【記載例】シフト記号" localSheetId="4">'シフト記号表（勤務時間帯）'!$C$6:$C$35</definedName>
    <definedName name="【記載例】シフト記号">'【記載例】シフト記号表（勤務時間帯）'!$C$6:$C$35</definedName>
    <definedName name="_xlnm.Print_Area" localSheetId="1">【記載例】認知症対応型通所!$A$1:$BF$71</definedName>
    <definedName name="_xlnm.Print_Area" localSheetId="0">記入方法!$B$1:$P$81</definedName>
    <definedName name="_xlnm.Print_Area" localSheetId="2">'認知症対応型通所（1枚版）'!$A$1:$BF$71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<sst xmlns="http://schemas.openxmlformats.org/spreadsheetml/2006/main" count="1087" uniqueCount="219">
  <si>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</si>
  <si>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</si>
  <si>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</si>
  <si>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</si>
  <si>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</si>
  <si>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</si>
  <si>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</si>
  <si>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</si>
  <si>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</si>
  <si>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</si>
  <si>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</si>
  <si>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</si>
  <si>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</si>
  <si>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</si>
  <si>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</si>
  <si>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</si>
  <si>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</si>
  <si>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</si>
  <si>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</si>
  <si>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</si>
  <si>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</si>
  <si>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</si>
  <si>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</si>
  <si>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</si>
  <si>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</si>
  <si>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</si>
  <si>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</si>
  <si>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</si>
  <si>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</si>
  <si>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</si>
  <si>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</si>
  <si>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</si>
  <si>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</si>
  <si>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</si>
  <si>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</si>
  <si>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</si>
  <si>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</si>
  <si>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</si>
  <si>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</si>
  <si>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</si>
  <si>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</si>
  <si>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</si>
  <si>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</si>
  <si>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</si>
  <si>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</si>
  <si>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</si>
  <si>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</si>
  <si>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</si>
  <si>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</si>
  <si>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</si>
  <si>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</si>
  <si>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</si>
  <si>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</si>
  <si>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</si>
  <si>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</si>
  <si>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</si>
  <si>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</si>
  <si>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</si>
  <si>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</si>
  <si>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</si>
  <si>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</si>
  <si>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</si>
  <si>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</si>
  <si>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</si>
  <si>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</si>
  <si>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</si>
  <si>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</si>
  <si>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</si>
  <si>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</si>
  <si>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</si>
  <si>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</si>
  <si>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</si>
  <si>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</si>
  <si>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</si>
  <si>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</si>
  <si>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</si>
  <si>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</si>
  <si>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</si>
  <si>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</si>
  <si>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</si>
  <si>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</si>
  <si>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</si>
  <si>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</si>
  <si>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</si>
  <si>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</si>
  <si>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</si>
  <si>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</si>
  <si>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</si>
  <si>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</si>
  <si>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</si>
  <si>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</si>
  <si>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</si>
  <si>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</si>
  <si>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</si>
  <si>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</si>
  <si>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</si>
  <si>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</si>
  <si>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</si>
  <si>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</si>
  <si>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</si>
  <si>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</si>
  <si>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</si>
  <si>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</si>
  <si>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</si>
  <si>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</si>
  <si>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</si>
  <si>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</si>
  <si>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</si>
  <si>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</si>
  <si>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</si>
  <si>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</si>
  <si>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</si>
  <si>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</si>
  <si>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</si>
  <si>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</si>
  <si>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</si>
  <si>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</si>
  <si>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</si>
  <si>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</si>
  <si>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</si>
  <si>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</si>
  <si>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</si>
  <si>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</si>
  <si>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</si>
  <si>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</si>
  <si>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</si>
  <si>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</si>
  <si>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</si>
  <si>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</si>
  <si>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</si>
  <si>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</si>
  <si>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</si>
  <si>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</si>
  <si>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</si>
  <si>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</si>
  <si>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</si>
  <si>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</si>
  <si>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</si>
  <si>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</si>
  <si>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</si>
  <si>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</si>
  <si>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</si>
  <si>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</si>
  <si>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</si>
  <si>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</si>
  <si>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</si>
  <si>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</si>
  <si>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</si>
  <si>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</si>
  <si>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</si>
  <si>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</si>
  <si>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</si>
  <si>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</si>
  <si>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</si>
  <si>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</si>
  <si>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</si>
  <si>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</si>
  <si>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</si>
  <si>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</si>
  <si>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</si>
  <si>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</si>
  <si>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</si>
  <si>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</si>
  <si>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</si>
  <si>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</si>
  <si>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</si>
  <si>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</si>
  <si>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</si>
  <si>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</si>
  <si>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</si>
  <si>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</si>
  <si>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</si>
  <si>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</si>
  <si>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</si>
  <si>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</si>
  <si>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</si>
  <si>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</si>
  <si>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</si>
  <si>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</si>
  <si>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</si>
  <si>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</si>
  <si>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</si>
  <si>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</si>
  <si>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</si>
  <si>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</si>
  <si>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</si>
  <si>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</si>
  <si>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</si>
  <si>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</si>
  <si>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</si>
  <si>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</si>
  <si>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</si>
  <si>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</si>
  <si>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</si>
  <si>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</si>
  <si>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</si>
  <si>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</si>
  <si>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</si>
  <si>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</si>
  <si>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</si>
  <si>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</si>
  <si>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</si>
  <si>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</si>
  <si>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</si>
  <si>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</si>
  <si>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</si>
  <si>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</si>
  <si>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</si>
  <si>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</si>
  <si>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</si>
  <si>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</si>
  <si>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</si>
  <si>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</si>
  <si>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</si>
  <si>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</si>
  <si>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</si>
  <si>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</si>
  <si>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介護福祉士</t>
    <rPh sb="0" eb="5">
      <t>カイゴフクシシ</t>
    </rPh>
    <phoneticPr fontId="2"/>
  </si>
  <si>
    <t>介護支援専門員</t>
    <rPh sb="0" eb="7">
      <t>カイゴシエンセンモンイン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</si>
</sst>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topLeftCell="A5" zoomScaleNormal="100" workbookViewId="0">
      <selection activeCell="D14" sqref="D14"/>
    </sheetView>
  </sheetViews>
  <sheetFormatPr defaultColWidth="9" defaultRowHeight="18" x14ac:dyDescent="0.55000000000000004"/>
  <cols>
    <col min="1" max="1" width="1.9140625" style="28" customWidth="1"/>
    <col min="2" max="3" width="9" style="28"/>
    <col min="4" max="4" width="45.58203125" style="28" customWidth="1"/>
    <col min="5" max="16384" width="9" style="28"/>
  </cols>
  <sheetData>
    <row r="1" spans="2:11" x14ac:dyDescent="0.55000000000000004">
      <c r="B1" s="28" t="s">
        <v>108</v>
      </c>
      <c r="D1" s="55"/>
      <c r="E1" s="55"/>
      <c r="F1" s="55"/>
    </row>
    <row r="2" spans="2:11" s="39" customFormat="1" ht="20.25" customHeight="1" x14ac:dyDescent="0.55000000000000004">
      <c r="B2" s="57" t="s">
        <v>179</v>
      </c>
      <c r="C2" s="57"/>
      <c r="D2" s="55"/>
      <c r="E2" s="55"/>
      <c r="F2" s="55"/>
    </row>
    <row r="3" spans="2:11" s="39" customFormat="1" ht="20.25" customHeight="1" x14ac:dyDescent="0.55000000000000004">
      <c r="B3" s="57"/>
      <c r="C3" s="57"/>
      <c r="D3" s="55"/>
      <c r="E3" s="55"/>
      <c r="F3" s="55"/>
    </row>
    <row r="4" spans="2:11" s="61" customFormat="1" ht="20.25" customHeight="1" x14ac:dyDescent="0.55000000000000004">
      <c r="B4" s="72"/>
      <c r="C4" s="55" t="s">
        <v>146</v>
      </c>
      <c r="D4" s="55"/>
      <c r="F4" s="615" t="s">
        <v>147</v>
      </c>
      <c r="G4" s="615"/>
      <c r="H4" s="615"/>
      <c r="I4" s="615"/>
      <c r="J4" s="615"/>
      <c r="K4" s="615"/>
    </row>
    <row r="5" spans="2:11" s="61" customFormat="1" ht="20.25" customHeight="1" x14ac:dyDescent="0.55000000000000004">
      <c r="B5" s="73"/>
      <c r="C5" s="55" t="s">
        <v>148</v>
      </c>
      <c r="D5" s="55"/>
      <c r="F5" s="615"/>
      <c r="G5" s="615"/>
      <c r="H5" s="615"/>
      <c r="I5" s="615"/>
      <c r="J5" s="615"/>
      <c r="K5" s="615"/>
    </row>
    <row r="6" spans="2:11" s="39" customFormat="1" ht="20.25" customHeight="1" x14ac:dyDescent="0.55000000000000004">
      <c r="B6" s="56" t="s">
        <v>143</v>
      </c>
      <c r="C6" s="55"/>
      <c r="D6" s="55"/>
      <c r="E6" s="69"/>
      <c r="F6" s="70"/>
    </row>
    <row r="7" spans="2:11" s="39" customFormat="1" ht="20.25" customHeight="1" x14ac:dyDescent="0.55000000000000004">
      <c r="B7" s="57"/>
      <c r="C7" s="57"/>
      <c r="D7" s="55"/>
      <c r="E7" s="69"/>
      <c r="F7" s="70"/>
    </row>
    <row r="8" spans="2:11" s="39" customFormat="1" ht="20.25" customHeight="1" x14ac:dyDescent="0.55000000000000004">
      <c r="B8" s="55" t="s">
        <v>109</v>
      </c>
      <c r="C8" s="57"/>
      <c r="D8" s="55"/>
      <c r="E8" s="69"/>
      <c r="F8" s="70"/>
    </row>
    <row r="9" spans="2:11" s="39" customFormat="1" ht="20.25" customHeight="1" x14ac:dyDescent="0.55000000000000004">
      <c r="B9" s="57"/>
      <c r="C9" s="57"/>
      <c r="D9" s="55"/>
      <c r="E9" s="55"/>
      <c r="F9" s="55"/>
    </row>
    <row r="10" spans="2:11" s="39" customFormat="1" ht="20.25" customHeight="1" x14ac:dyDescent="0.55000000000000004">
      <c r="B10" s="55" t="s">
        <v>172</v>
      </c>
      <c r="C10" s="57"/>
      <c r="D10" s="55"/>
      <c r="E10" s="55"/>
      <c r="F10" s="55"/>
    </row>
    <row r="11" spans="2:11" s="39" customFormat="1" ht="20.25" customHeight="1" x14ac:dyDescent="0.55000000000000004">
      <c r="B11" s="55"/>
      <c r="C11" s="57"/>
      <c r="D11" s="55"/>
      <c r="E11" s="55"/>
      <c r="F11" s="55"/>
    </row>
    <row r="12" spans="2:11" s="39" customFormat="1" ht="20.25" customHeight="1" x14ac:dyDescent="0.55000000000000004">
      <c r="B12" s="55" t="s">
        <v>180</v>
      </c>
      <c r="C12" s="57"/>
      <c r="D12" s="55"/>
    </row>
    <row r="13" spans="2:11" s="39" customFormat="1" ht="20.25" customHeight="1" x14ac:dyDescent="0.55000000000000004">
      <c r="B13" s="55"/>
      <c r="C13" s="57"/>
      <c r="D13" s="55"/>
    </row>
    <row r="14" spans="2:11" s="39" customFormat="1" ht="20.25" customHeight="1" x14ac:dyDescent="0.55000000000000004">
      <c r="B14" s="55" t="s">
        <v>198</v>
      </c>
      <c r="C14" s="57"/>
      <c r="D14" s="55"/>
    </row>
    <row r="15" spans="2:11" s="39" customFormat="1" ht="20.25" customHeight="1" x14ac:dyDescent="0.55000000000000004">
      <c r="B15" s="55"/>
      <c r="C15" s="57"/>
      <c r="D15" s="55"/>
    </row>
    <row r="16" spans="2:11" s="39" customFormat="1" ht="20.25" customHeight="1" x14ac:dyDescent="0.55000000000000004">
      <c r="B16" s="55" t="s">
        <v>199</v>
      </c>
      <c r="C16" s="57"/>
      <c r="D16" s="55"/>
    </row>
    <row r="17" spans="2:25" s="39" customFormat="1" ht="20.25" customHeight="1" x14ac:dyDescent="0.55000000000000004">
      <c r="B17" s="57"/>
      <c r="C17" s="57"/>
      <c r="D17" s="55"/>
    </row>
    <row r="18" spans="2:25" s="39" customFormat="1" ht="20.25" customHeight="1" x14ac:dyDescent="0.55000000000000004">
      <c r="B18" s="55" t="s">
        <v>200</v>
      </c>
      <c r="C18" s="57"/>
      <c r="D18" s="55"/>
    </row>
    <row r="19" spans="2:25" s="39" customFormat="1" ht="20.25" customHeight="1" x14ac:dyDescent="0.55000000000000004">
      <c r="B19" s="57"/>
      <c r="C19" s="57"/>
      <c r="D19" s="55"/>
    </row>
    <row r="20" spans="2:25" s="39" customFormat="1" ht="17.25" customHeight="1" x14ac:dyDescent="0.55000000000000004">
      <c r="B20" s="55" t="s">
        <v>201</v>
      </c>
      <c r="C20" s="55"/>
      <c r="D20" s="55"/>
    </row>
    <row r="21" spans="2:25" s="39" customFormat="1" ht="17.25" customHeight="1" x14ac:dyDescent="0.55000000000000004">
      <c r="B21" s="55" t="s">
        <v>110</v>
      </c>
      <c r="C21" s="55"/>
      <c r="D21" s="55"/>
    </row>
    <row r="22" spans="2:25" s="39" customFormat="1" ht="17.25" customHeight="1" x14ac:dyDescent="0.55000000000000004">
      <c r="B22" s="55"/>
      <c r="C22" s="55"/>
      <c r="D22" s="55"/>
    </row>
    <row r="23" spans="2:25" s="39" customFormat="1" ht="17.25" customHeight="1" x14ac:dyDescent="0.55000000000000004">
      <c r="B23" s="55"/>
      <c r="C23" s="31" t="s">
        <v>98</v>
      </c>
      <c r="D23" s="31" t="s">
        <v>3</v>
      </c>
    </row>
    <row r="24" spans="2:25" s="39" customFormat="1" ht="17.25" customHeight="1" x14ac:dyDescent="0.55000000000000004">
      <c r="B24" s="55"/>
      <c r="C24" s="31">
        <v>1</v>
      </c>
      <c r="D24" s="58" t="s">
        <v>4</v>
      </c>
    </row>
    <row r="25" spans="2:25" s="39" customFormat="1" ht="17.25" customHeight="1" x14ac:dyDescent="0.55000000000000004">
      <c r="B25" s="55"/>
      <c r="C25" s="31">
        <v>2</v>
      </c>
      <c r="D25" s="58" t="s">
        <v>60</v>
      </c>
    </row>
    <row r="26" spans="2:25" s="39" customFormat="1" ht="17.25" customHeight="1" x14ac:dyDescent="0.55000000000000004">
      <c r="B26" s="55"/>
      <c r="C26" s="31">
        <v>3</v>
      </c>
      <c r="D26" s="58" t="s">
        <v>5</v>
      </c>
    </row>
    <row r="27" spans="2:25" s="39" customFormat="1" ht="17.25" customHeight="1" x14ac:dyDescent="0.55000000000000004">
      <c r="B27" s="55"/>
      <c r="C27" s="31">
        <v>4</v>
      </c>
      <c r="D27" s="58" t="s">
        <v>111</v>
      </c>
    </row>
    <row r="28" spans="2:25" s="39" customFormat="1" ht="17.25" customHeight="1" x14ac:dyDescent="0.55000000000000004">
      <c r="B28" s="55"/>
      <c r="C28" s="31">
        <v>5</v>
      </c>
      <c r="D28" s="58" t="s">
        <v>112</v>
      </c>
    </row>
    <row r="29" spans="2:25" s="39" customFormat="1" ht="17.25" customHeight="1" x14ac:dyDescent="0.55000000000000004">
      <c r="B29" s="55"/>
      <c r="C29" s="69"/>
      <c r="D29" s="70"/>
    </row>
    <row r="30" spans="2:25" s="39" customFormat="1" ht="17.25" customHeight="1" x14ac:dyDescent="0.55000000000000004">
      <c r="B30" s="55" t="s">
        <v>202</v>
      </c>
      <c r="C30" s="55"/>
      <c r="D30" s="55"/>
      <c r="E30" s="61"/>
      <c r="F30" s="61"/>
    </row>
    <row r="31" spans="2:25" s="39" customFormat="1" ht="17.25" customHeight="1" x14ac:dyDescent="0.55000000000000004">
      <c r="B31" s="55" t="s">
        <v>113</v>
      </c>
      <c r="C31" s="55"/>
      <c r="D31" s="55"/>
      <c r="E31" s="61"/>
      <c r="F31" s="61"/>
    </row>
    <row r="32" spans="2:25" s="39" customFormat="1" ht="17.25" customHeight="1" x14ac:dyDescent="0.550000000000000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550000000000000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550000000000000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550000000000000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550000000000000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550000000000000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550000000000000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550000000000000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550000000000000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550000000000000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550000000000000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55000000000000004">
      <c r="B43" s="55" t="s">
        <v>203</v>
      </c>
      <c r="C43" s="55"/>
      <c r="D43" s="55"/>
    </row>
    <row r="44" spans="2:51" s="39" customFormat="1" ht="17.25" customHeight="1" x14ac:dyDescent="0.55000000000000004">
      <c r="B44" s="55" t="s">
        <v>118</v>
      </c>
      <c r="C44" s="55"/>
      <c r="D44" s="55"/>
      <c r="AH44" s="30"/>
      <c r="AI44" s="30"/>
      <c r="AJ44" s="30"/>
      <c r="AK44" s="30"/>
      <c r="AL44" s="30"/>
      <c r="AM44" s="30"/>
      <c r="AN44" s="30"/>
      <c r="AO44" s="30"/>
      <c r="AP44" s="30"/>
      <c r="AQ44" s="30"/>
      <c r="AR44" s="30"/>
      <c r="AS44" s="30"/>
    </row>
    <row r="45" spans="2:51" s="39" customFormat="1" ht="17.25" customHeight="1" x14ac:dyDescent="0.550000000000000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55000000000000004">
      <c r="F46" s="30"/>
    </row>
    <row r="47" spans="2:51" s="39" customFormat="1" ht="17.25" customHeight="1" x14ac:dyDescent="0.55000000000000004">
      <c r="B47" s="55" t="s">
        <v>204</v>
      </c>
      <c r="C47" s="55"/>
    </row>
    <row r="48" spans="2:51" s="39" customFormat="1" ht="17.25" customHeight="1" x14ac:dyDescent="0.55000000000000004">
      <c r="B48" s="55"/>
      <c r="C48" s="55"/>
    </row>
    <row r="49" spans="2:54" s="39" customFormat="1" ht="17.25" customHeight="1" x14ac:dyDescent="0.55000000000000004">
      <c r="B49" s="55" t="s">
        <v>205</v>
      </c>
      <c r="C49" s="55"/>
    </row>
    <row r="50" spans="2:54" s="39" customFormat="1" ht="17.25" customHeight="1" x14ac:dyDescent="0.55000000000000004">
      <c r="B50" s="55" t="s">
        <v>173</v>
      </c>
      <c r="C50" s="55"/>
    </row>
    <row r="51" spans="2:54" s="39" customFormat="1" ht="17.25" customHeight="1" x14ac:dyDescent="0.55000000000000004">
      <c r="B51" s="55"/>
      <c r="C51" s="55"/>
    </row>
    <row r="52" spans="2:54" s="39" customFormat="1" ht="17.25" customHeight="1" x14ac:dyDescent="0.55000000000000004">
      <c r="B52" s="55" t="s">
        <v>206</v>
      </c>
      <c r="C52" s="55"/>
    </row>
    <row r="53" spans="2:54" s="39" customFormat="1" ht="17.25" customHeight="1" x14ac:dyDescent="0.55000000000000004">
      <c r="B53" s="55" t="s">
        <v>120</v>
      </c>
      <c r="C53" s="55"/>
    </row>
    <row r="54" spans="2:54" s="39" customFormat="1" ht="17.25" customHeight="1" x14ac:dyDescent="0.55000000000000004">
      <c r="B54" s="55"/>
      <c r="C54" s="55"/>
    </row>
    <row r="55" spans="2:54" s="39" customFormat="1" ht="17.25" customHeight="1" x14ac:dyDescent="0.55000000000000004">
      <c r="B55" s="55" t="s">
        <v>207</v>
      </c>
      <c r="C55" s="55"/>
      <c r="D55" s="55"/>
    </row>
    <row r="56" spans="2:54" s="39" customFormat="1" ht="17.25" customHeight="1" x14ac:dyDescent="0.55000000000000004">
      <c r="B56" s="55"/>
      <c r="C56" s="55"/>
      <c r="D56" s="55"/>
    </row>
    <row r="57" spans="2:54" s="39" customFormat="1" ht="17.25" customHeight="1" x14ac:dyDescent="0.55000000000000004">
      <c r="B57" s="61" t="s">
        <v>208</v>
      </c>
      <c r="C57" s="61"/>
      <c r="D57" s="55"/>
    </row>
    <row r="58" spans="2:54" s="39" customFormat="1" ht="17.25" customHeight="1" x14ac:dyDescent="0.55000000000000004">
      <c r="B58" s="61" t="s">
        <v>121</v>
      </c>
      <c r="C58" s="61"/>
      <c r="D58" s="55"/>
    </row>
    <row r="59" spans="2:54" s="39" customFormat="1" ht="17.25" customHeight="1" x14ac:dyDescent="0.55000000000000004">
      <c r="B59" s="61" t="s">
        <v>174</v>
      </c>
      <c r="C59" s="61"/>
      <c r="D59" s="55"/>
    </row>
    <row r="60" spans="2:54" s="39" customFormat="1" ht="17.25" customHeight="1" x14ac:dyDescent="0.55000000000000004"/>
    <row r="61" spans="2:54" s="39" customFormat="1" ht="17.25" customHeight="1" x14ac:dyDescent="0.550000000000000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550000000000000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550000000000000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550000000000000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5">
      <c r="B65" s="39" t="s">
        <v>211</v>
      </c>
      <c r="BL65" s="65"/>
      <c r="BM65" s="66"/>
      <c r="BN65" s="65"/>
      <c r="BO65" s="65"/>
      <c r="BP65" s="65"/>
      <c r="BQ65" s="67"/>
      <c r="BR65" s="68"/>
      <c r="BS65" s="68"/>
    </row>
    <row r="66" spans="2:71" s="39" customFormat="1" ht="17.25" customHeight="1" x14ac:dyDescent="0.550000000000000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55000000000000004">
      <c r="B67" s="28" t="s">
        <v>175</v>
      </c>
    </row>
    <row r="68" spans="2:71" ht="17.25" customHeight="1" x14ac:dyDescent="0.55000000000000004">
      <c r="B68" s="39" t="s">
        <v>212</v>
      </c>
    </row>
    <row r="69" spans="2:71" ht="17.25" customHeight="1" x14ac:dyDescent="0.55000000000000004"/>
    <row r="70"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Normal="70" zoomScaleSheetLayoutView="100" workbookViewId="0"/>
  </sheetViews>
  <sheetFormatPr defaultColWidth="4.4140625" defaultRowHeight="20.25" customHeight="1" x14ac:dyDescent="0.55000000000000004"/>
  <cols>
    <col min="1" max="1" width="1.58203125" style="163" customWidth="1"/>
    <col min="2" max="5" width="5.6640625" style="163" customWidth="1"/>
    <col min="6" max="6" width="16.5" style="163" hidden="1" customWidth="1"/>
    <col min="7" max="58" width="5.58203125" style="163" customWidth="1"/>
    <col min="59" max="16384" width="4.4140625" style="163"/>
  </cols>
  <sheetData>
    <row r="1" spans="2:64" s="116" customFormat="1" ht="20.25" customHeight="1" x14ac:dyDescent="0.55000000000000004">
      <c r="C1" s="117" t="s">
        <v>216</v>
      </c>
      <c r="D1" s="117"/>
      <c r="E1" s="117"/>
      <c r="F1" s="117"/>
      <c r="G1" s="117"/>
      <c r="H1" s="118" t="s">
        <v>0</v>
      </c>
      <c r="J1" s="118"/>
      <c r="L1" s="117"/>
      <c r="M1" s="117"/>
      <c r="N1" s="117"/>
      <c r="O1" s="117"/>
      <c r="P1" s="117"/>
      <c r="Q1" s="117"/>
      <c r="R1" s="117"/>
      <c r="AM1" s="119"/>
      <c r="AN1" s="120"/>
      <c r="AO1" s="120" t="s">
        <v>68</v>
      </c>
      <c r="AP1" s="269" t="s">
        <v>176</v>
      </c>
      <c r="AQ1" s="270"/>
      <c r="AR1" s="270"/>
      <c r="AS1" s="270"/>
      <c r="AT1" s="270"/>
      <c r="AU1" s="270"/>
      <c r="AV1" s="270"/>
      <c r="AW1" s="270"/>
      <c r="AX1" s="270"/>
      <c r="AY1" s="270"/>
      <c r="AZ1" s="270"/>
      <c r="BA1" s="270"/>
      <c r="BB1" s="270"/>
      <c r="BC1" s="270"/>
      <c r="BD1" s="270"/>
      <c r="BE1" s="270"/>
      <c r="BF1" s="120" t="s">
        <v>21</v>
      </c>
    </row>
    <row r="2" spans="2:64" s="116" customFormat="1" ht="20.25" customHeight="1" x14ac:dyDescent="0.55000000000000004">
      <c r="C2" s="117"/>
      <c r="D2" s="117"/>
      <c r="E2" s="117"/>
      <c r="F2" s="117"/>
      <c r="G2" s="117"/>
      <c r="J2" s="118"/>
      <c r="L2" s="117"/>
      <c r="M2" s="117"/>
      <c r="N2" s="117"/>
      <c r="O2" s="117"/>
      <c r="P2" s="117"/>
      <c r="Q2" s="117"/>
      <c r="R2" s="117"/>
      <c r="Y2" s="121" t="s">
        <v>64</v>
      </c>
      <c r="Z2" s="271">
        <v>6</v>
      </c>
      <c r="AA2" s="271"/>
      <c r="AB2" s="121" t="s">
        <v>65</v>
      </c>
      <c r="AC2" s="272">
        <f>IF(Z2=0,"",YEAR(DATE(2018+Z2,1,1)))</f>
        <v>2024</v>
      </c>
      <c r="AD2" s="272"/>
      <c r="AE2" s="122" t="s">
        <v>66</v>
      </c>
      <c r="AF2" s="122" t="s">
        <v>1</v>
      </c>
      <c r="AG2" s="271">
        <v>4</v>
      </c>
      <c r="AH2" s="271"/>
      <c r="AI2" s="122" t="s">
        <v>53</v>
      </c>
      <c r="AM2" s="119"/>
      <c r="AN2" s="120"/>
      <c r="AO2" s="120" t="s">
        <v>67</v>
      </c>
      <c r="AP2" s="271" t="s">
        <v>40</v>
      </c>
      <c r="AQ2" s="271"/>
      <c r="AR2" s="271"/>
      <c r="AS2" s="271"/>
      <c r="AT2" s="271"/>
      <c r="AU2" s="271"/>
      <c r="AV2" s="271"/>
      <c r="AW2" s="271"/>
      <c r="AX2" s="271"/>
      <c r="AY2" s="271"/>
      <c r="AZ2" s="271"/>
      <c r="BA2" s="271"/>
      <c r="BB2" s="271"/>
      <c r="BC2" s="271"/>
      <c r="BD2" s="271"/>
      <c r="BE2" s="271"/>
      <c r="BF2" s="120" t="s">
        <v>21</v>
      </c>
    </row>
    <row r="3" spans="2:64" s="123" customFormat="1" ht="20.25" customHeight="1" x14ac:dyDescent="0.55000000000000004">
      <c r="G3" s="118"/>
      <c r="J3" s="118"/>
      <c r="L3" s="120"/>
      <c r="M3" s="120"/>
      <c r="N3" s="120"/>
      <c r="O3" s="120"/>
      <c r="P3" s="120"/>
      <c r="Q3" s="120"/>
      <c r="R3" s="120"/>
      <c r="Z3" s="124"/>
      <c r="AA3" s="124"/>
      <c r="AB3" s="125"/>
      <c r="AC3" s="126"/>
      <c r="AD3" s="125"/>
      <c r="BA3" s="127" t="s">
        <v>107</v>
      </c>
      <c r="BB3" s="273" t="s">
        <v>159</v>
      </c>
      <c r="BC3" s="274"/>
      <c r="BD3" s="274"/>
      <c r="BE3" s="275"/>
      <c r="BF3" s="120"/>
    </row>
    <row r="4" spans="2:64" s="123" customFormat="1" ht="19" x14ac:dyDescent="0.55000000000000004">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273" t="s">
        <v>161</v>
      </c>
      <c r="BC4" s="274"/>
      <c r="BD4" s="274"/>
      <c r="BE4" s="275"/>
      <c r="BF4" s="129"/>
    </row>
    <row r="5" spans="2:64" s="123" customFormat="1" ht="6.75" customHeight="1" x14ac:dyDescent="0.5500000000000000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5500000000000000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181</v>
      </c>
      <c r="AM6" s="116"/>
      <c r="AN6" s="116"/>
      <c r="AO6" s="116"/>
      <c r="AP6" s="116"/>
      <c r="AQ6" s="116"/>
      <c r="AR6" s="116"/>
      <c r="AS6" s="116"/>
      <c r="AT6" s="143"/>
      <c r="AU6" s="143"/>
      <c r="AV6" s="149"/>
      <c r="AW6" s="116"/>
      <c r="AX6" s="276">
        <v>40</v>
      </c>
      <c r="AY6" s="278"/>
      <c r="AZ6" s="149" t="s">
        <v>182</v>
      </c>
      <c r="BA6" s="116"/>
      <c r="BB6" s="276">
        <v>160</v>
      </c>
      <c r="BC6" s="278"/>
      <c r="BD6" s="149" t="s">
        <v>183</v>
      </c>
      <c r="BE6" s="116"/>
      <c r="BF6" s="129"/>
    </row>
    <row r="7" spans="2:64" s="123" customFormat="1" ht="6.75" customHeight="1" x14ac:dyDescent="0.5500000000000000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55000000000000004">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280">
        <f>DAY(EOMONTH(DATE(AC2,AG2,1),0))</f>
        <v>30</v>
      </c>
      <c r="BC8" s="281"/>
      <c r="BD8" s="116" t="s">
        <v>54</v>
      </c>
      <c r="BE8" s="116"/>
      <c r="BF8" s="116"/>
      <c r="BJ8" s="120"/>
      <c r="BK8" s="120"/>
      <c r="BL8" s="120"/>
    </row>
    <row r="9" spans="2:64" s="123" customFormat="1" ht="6" customHeight="1" x14ac:dyDescent="0.55000000000000004">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9" x14ac:dyDescent="0.25">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184</v>
      </c>
      <c r="BA10" s="142"/>
      <c r="BB10" s="276">
        <v>1</v>
      </c>
      <c r="BC10" s="277"/>
      <c r="BD10" s="278"/>
      <c r="BE10" s="151" t="s">
        <v>22</v>
      </c>
      <c r="BF10" s="116"/>
      <c r="BJ10" s="120"/>
      <c r="BK10" s="120"/>
      <c r="BL10" s="120"/>
    </row>
    <row r="11" spans="2:64" s="123" customFormat="1" ht="6" customHeight="1" x14ac:dyDescent="0.25">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5">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279"/>
      <c r="AP12" s="279"/>
      <c r="AQ12" s="279"/>
      <c r="AR12" s="149"/>
      <c r="AS12" s="147"/>
      <c r="AT12" s="147"/>
      <c r="AU12" s="147"/>
      <c r="AV12" s="142"/>
      <c r="AW12" s="142"/>
      <c r="AX12" s="150"/>
      <c r="AY12" s="150"/>
      <c r="AZ12" s="142"/>
      <c r="BA12" s="142"/>
      <c r="BB12" s="276">
        <v>1</v>
      </c>
      <c r="BC12" s="277"/>
      <c r="BD12" s="278"/>
      <c r="BE12" s="156" t="s">
        <v>23</v>
      </c>
      <c r="BF12" s="116"/>
      <c r="BJ12" s="120"/>
      <c r="BK12" s="120"/>
      <c r="BL12" s="120"/>
    </row>
    <row r="13" spans="2:64" s="123" customFormat="1" ht="6.75" customHeight="1" x14ac:dyDescent="0.25">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9" x14ac:dyDescent="0.55000000000000004">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282">
        <v>0.39583333333333331</v>
      </c>
      <c r="AV14" s="283"/>
      <c r="AW14" s="284"/>
      <c r="AX14" s="133" t="s">
        <v>2</v>
      </c>
      <c r="AY14" s="282">
        <v>0.6875</v>
      </c>
      <c r="AZ14" s="283"/>
      <c r="BA14" s="284"/>
      <c r="BB14" s="132" t="s">
        <v>24</v>
      </c>
      <c r="BC14" s="285">
        <f>(AY14-AU14)*24</f>
        <v>7</v>
      </c>
      <c r="BD14" s="286"/>
      <c r="BE14" s="131" t="s">
        <v>25</v>
      </c>
      <c r="BF14" s="133"/>
      <c r="BJ14" s="120"/>
      <c r="BK14" s="120"/>
      <c r="BL14" s="120"/>
    </row>
    <row r="15" spans="2:64" s="123" customFormat="1" ht="6.75" customHeight="1" x14ac:dyDescent="0.2">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 customHeight="1" thickBot="1" x14ac:dyDescent="0.6">
      <c r="C16" s="164"/>
      <c r="D16" s="164"/>
      <c r="E16" s="164"/>
      <c r="F16" s="164"/>
      <c r="G16" s="164"/>
      <c r="X16" s="164"/>
      <c r="AN16" s="164"/>
      <c r="BE16" s="165"/>
      <c r="BF16" s="165"/>
      <c r="BG16" s="165"/>
    </row>
    <row r="17" spans="2:58" ht="20.25" customHeight="1" x14ac:dyDescent="0.55000000000000004">
      <c r="B17" s="331" t="s">
        <v>98</v>
      </c>
      <c r="C17" s="334" t="s">
        <v>186</v>
      </c>
      <c r="D17" s="335"/>
      <c r="E17" s="336"/>
      <c r="F17" s="166"/>
      <c r="G17" s="343" t="s">
        <v>187</v>
      </c>
      <c r="H17" s="346" t="s">
        <v>188</v>
      </c>
      <c r="I17" s="335"/>
      <c r="J17" s="335"/>
      <c r="K17" s="336"/>
      <c r="L17" s="346" t="s">
        <v>189</v>
      </c>
      <c r="M17" s="335"/>
      <c r="N17" s="335"/>
      <c r="O17" s="349"/>
      <c r="P17" s="352"/>
      <c r="Q17" s="353"/>
      <c r="R17" s="354"/>
      <c r="S17" s="361" t="s">
        <v>190</v>
      </c>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3"/>
      <c r="AX17" s="317" t="str">
        <f>IF(BB3="４週","(11) 1～4週目の勤務時間数合計","(11) 1か月の勤務時間数   合計")</f>
        <v>(11) 1～4週目の勤務時間数合計</v>
      </c>
      <c r="AY17" s="318"/>
      <c r="AZ17" s="323" t="s">
        <v>191</v>
      </c>
      <c r="BA17" s="324"/>
      <c r="BB17" s="287" t="s">
        <v>192</v>
      </c>
      <c r="BC17" s="288"/>
      <c r="BD17" s="288"/>
      <c r="BE17" s="288"/>
      <c r="BF17" s="289"/>
    </row>
    <row r="18" spans="2:58" ht="20.25" customHeight="1" x14ac:dyDescent="0.55000000000000004">
      <c r="B18" s="332"/>
      <c r="C18" s="337"/>
      <c r="D18" s="338"/>
      <c r="E18" s="339"/>
      <c r="F18" s="167"/>
      <c r="G18" s="344"/>
      <c r="H18" s="347"/>
      <c r="I18" s="338"/>
      <c r="J18" s="338"/>
      <c r="K18" s="339"/>
      <c r="L18" s="347"/>
      <c r="M18" s="338"/>
      <c r="N18" s="338"/>
      <c r="O18" s="350"/>
      <c r="P18" s="355"/>
      <c r="Q18" s="356"/>
      <c r="R18" s="357"/>
      <c r="S18" s="364" t="s">
        <v>16</v>
      </c>
      <c r="T18" s="365"/>
      <c r="U18" s="365"/>
      <c r="V18" s="365"/>
      <c r="W18" s="365"/>
      <c r="X18" s="365"/>
      <c r="Y18" s="366"/>
      <c r="Z18" s="364" t="s">
        <v>17</v>
      </c>
      <c r="AA18" s="365"/>
      <c r="AB18" s="365"/>
      <c r="AC18" s="365"/>
      <c r="AD18" s="365"/>
      <c r="AE18" s="365"/>
      <c r="AF18" s="366"/>
      <c r="AG18" s="364" t="s">
        <v>18</v>
      </c>
      <c r="AH18" s="365"/>
      <c r="AI18" s="365"/>
      <c r="AJ18" s="365"/>
      <c r="AK18" s="365"/>
      <c r="AL18" s="365"/>
      <c r="AM18" s="366"/>
      <c r="AN18" s="364" t="s">
        <v>19</v>
      </c>
      <c r="AO18" s="365"/>
      <c r="AP18" s="365"/>
      <c r="AQ18" s="365"/>
      <c r="AR18" s="365"/>
      <c r="AS18" s="365"/>
      <c r="AT18" s="366"/>
      <c r="AU18" s="367" t="s">
        <v>20</v>
      </c>
      <c r="AV18" s="368"/>
      <c r="AW18" s="369"/>
      <c r="AX18" s="319"/>
      <c r="AY18" s="320"/>
      <c r="AZ18" s="325"/>
      <c r="BA18" s="326"/>
      <c r="BB18" s="290"/>
      <c r="BC18" s="291"/>
      <c r="BD18" s="291"/>
      <c r="BE18" s="291"/>
      <c r="BF18" s="292"/>
    </row>
    <row r="19" spans="2:58" ht="20.25" customHeight="1" x14ac:dyDescent="0.55000000000000004">
      <c r="B19" s="332"/>
      <c r="C19" s="337"/>
      <c r="D19" s="338"/>
      <c r="E19" s="339"/>
      <c r="F19" s="167"/>
      <c r="G19" s="344"/>
      <c r="H19" s="347"/>
      <c r="I19" s="338"/>
      <c r="J19" s="338"/>
      <c r="K19" s="339"/>
      <c r="L19" s="347"/>
      <c r="M19" s="338"/>
      <c r="N19" s="338"/>
      <c r="O19" s="350"/>
      <c r="P19" s="355"/>
      <c r="Q19" s="356"/>
      <c r="R19" s="357"/>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319"/>
      <c r="AY19" s="320"/>
      <c r="AZ19" s="325"/>
      <c r="BA19" s="326"/>
      <c r="BB19" s="290"/>
      <c r="BC19" s="291"/>
      <c r="BD19" s="291"/>
      <c r="BE19" s="291"/>
      <c r="BF19" s="292"/>
    </row>
    <row r="20" spans="2:58" ht="20.25" hidden="1" customHeight="1" x14ac:dyDescent="0.55000000000000004">
      <c r="B20" s="332"/>
      <c r="C20" s="337"/>
      <c r="D20" s="338"/>
      <c r="E20" s="339"/>
      <c r="F20" s="167"/>
      <c r="G20" s="344"/>
      <c r="H20" s="347"/>
      <c r="I20" s="338"/>
      <c r="J20" s="338"/>
      <c r="K20" s="339"/>
      <c r="L20" s="347"/>
      <c r="M20" s="338"/>
      <c r="N20" s="338"/>
      <c r="O20" s="350"/>
      <c r="P20" s="355"/>
      <c r="Q20" s="356"/>
      <c r="R20" s="357"/>
      <c r="S20" s="168">
        <f>WEEKDAY(DATE($AC$2,$AG$2,1))</f>
        <v>2</v>
      </c>
      <c r="T20" s="169">
        <f>WEEKDAY(DATE($AC$2,$AG$2,2))</f>
        <v>3</v>
      </c>
      <c r="U20" s="169">
        <f>WEEKDAY(DATE($AC$2,$AG$2,3))</f>
        <v>4</v>
      </c>
      <c r="V20" s="169">
        <f>WEEKDAY(DATE($AC$2,$AG$2,4))</f>
        <v>5</v>
      </c>
      <c r="W20" s="169">
        <f>WEEKDAY(DATE($AC$2,$AG$2,5))</f>
        <v>6</v>
      </c>
      <c r="X20" s="169">
        <f>WEEKDAY(DATE($AC$2,$AG$2,6))</f>
        <v>7</v>
      </c>
      <c r="Y20" s="170">
        <f>WEEKDAY(DATE($AC$2,$AG$2,7))</f>
        <v>1</v>
      </c>
      <c r="Z20" s="168">
        <f>WEEKDAY(DATE($AC$2,$AG$2,8))</f>
        <v>2</v>
      </c>
      <c r="AA20" s="169">
        <f>WEEKDAY(DATE($AC$2,$AG$2,9))</f>
        <v>3</v>
      </c>
      <c r="AB20" s="169">
        <f>WEEKDAY(DATE($AC$2,$AG$2,10))</f>
        <v>4</v>
      </c>
      <c r="AC20" s="169">
        <f>WEEKDAY(DATE($AC$2,$AG$2,11))</f>
        <v>5</v>
      </c>
      <c r="AD20" s="169">
        <f>WEEKDAY(DATE($AC$2,$AG$2,12))</f>
        <v>6</v>
      </c>
      <c r="AE20" s="169">
        <f>WEEKDAY(DATE($AC$2,$AG$2,13))</f>
        <v>7</v>
      </c>
      <c r="AF20" s="170">
        <f>WEEKDAY(DATE($AC$2,$AG$2,14))</f>
        <v>1</v>
      </c>
      <c r="AG20" s="168">
        <f>WEEKDAY(DATE($AC$2,$AG$2,15))</f>
        <v>2</v>
      </c>
      <c r="AH20" s="169">
        <f>WEEKDAY(DATE($AC$2,$AG$2,16))</f>
        <v>3</v>
      </c>
      <c r="AI20" s="169">
        <f>WEEKDAY(DATE($AC$2,$AG$2,17))</f>
        <v>4</v>
      </c>
      <c r="AJ20" s="169">
        <f>WEEKDAY(DATE($AC$2,$AG$2,18))</f>
        <v>5</v>
      </c>
      <c r="AK20" s="169">
        <f>WEEKDAY(DATE($AC$2,$AG$2,19))</f>
        <v>6</v>
      </c>
      <c r="AL20" s="169">
        <f>WEEKDAY(DATE($AC$2,$AG$2,20))</f>
        <v>7</v>
      </c>
      <c r="AM20" s="170">
        <f>WEEKDAY(DATE($AC$2,$AG$2,21))</f>
        <v>1</v>
      </c>
      <c r="AN20" s="168">
        <f>WEEKDAY(DATE($AC$2,$AG$2,22))</f>
        <v>2</v>
      </c>
      <c r="AO20" s="169">
        <f>WEEKDAY(DATE($AC$2,$AG$2,23))</f>
        <v>3</v>
      </c>
      <c r="AP20" s="169">
        <f>WEEKDAY(DATE($AC$2,$AG$2,24))</f>
        <v>4</v>
      </c>
      <c r="AQ20" s="169">
        <f>WEEKDAY(DATE($AC$2,$AG$2,25))</f>
        <v>5</v>
      </c>
      <c r="AR20" s="169">
        <f>WEEKDAY(DATE($AC$2,$AG$2,26))</f>
        <v>6</v>
      </c>
      <c r="AS20" s="169">
        <f>WEEKDAY(DATE($AC$2,$AG$2,27))</f>
        <v>7</v>
      </c>
      <c r="AT20" s="170">
        <f>WEEKDAY(DATE($AC$2,$AG$2,28))</f>
        <v>1</v>
      </c>
      <c r="AU20" s="168">
        <f>IF(AU19=29,WEEKDAY(DATE($AC$2,$AG$2,29)),0)</f>
        <v>0</v>
      </c>
      <c r="AV20" s="169">
        <f>IF(AV19=30,WEEKDAY(DATE($AC$2,$AG$2,30)),0)</f>
        <v>0</v>
      </c>
      <c r="AW20" s="170">
        <f>IF(AW19=31,WEEKDAY(DATE($AC$2,$AG$2,31)),0)</f>
        <v>0</v>
      </c>
      <c r="AX20" s="319"/>
      <c r="AY20" s="320"/>
      <c r="AZ20" s="325"/>
      <c r="BA20" s="326"/>
      <c r="BB20" s="290"/>
      <c r="BC20" s="291"/>
      <c r="BD20" s="291"/>
      <c r="BE20" s="291"/>
      <c r="BF20" s="292"/>
    </row>
    <row r="21" spans="2:58" ht="22.5" customHeight="1" thickBot="1" x14ac:dyDescent="0.6">
      <c r="B21" s="333"/>
      <c r="C21" s="340"/>
      <c r="D21" s="341"/>
      <c r="E21" s="342"/>
      <c r="F21" s="175"/>
      <c r="G21" s="345"/>
      <c r="H21" s="348"/>
      <c r="I21" s="341"/>
      <c r="J21" s="341"/>
      <c r="K21" s="342"/>
      <c r="L21" s="348"/>
      <c r="M21" s="341"/>
      <c r="N21" s="341"/>
      <c r="O21" s="351"/>
      <c r="P21" s="358"/>
      <c r="Q21" s="359"/>
      <c r="R21" s="360"/>
      <c r="S21" s="176" t="str">
        <f>IF(S20=1,"日",IF(S20=2,"月",IF(S20=3,"火",IF(S20=4,"水",IF(S20=5,"木",IF(S20=6,"金","土"))))))</f>
        <v>月</v>
      </c>
      <c r="T21" s="177" t="str">
        <f t="shared" ref="T21:AT21" si="0">IF(T20=1,"日",IF(T20=2,"月",IF(T20=3,"火",IF(T20=4,"水",IF(T20=5,"木",IF(T20=6,"金","土"))))))</f>
        <v>火</v>
      </c>
      <c r="U21" s="177" t="str">
        <f t="shared" si="0"/>
        <v>水</v>
      </c>
      <c r="V21" s="177" t="str">
        <f t="shared" si="0"/>
        <v>木</v>
      </c>
      <c r="W21" s="177" t="str">
        <f t="shared" si="0"/>
        <v>金</v>
      </c>
      <c r="X21" s="177" t="str">
        <f t="shared" si="0"/>
        <v>土</v>
      </c>
      <c r="Y21" s="178" t="str">
        <f t="shared" si="0"/>
        <v>日</v>
      </c>
      <c r="Z21" s="176" t="str">
        <f>IF(Z20=1,"日",IF(Z20=2,"月",IF(Z20=3,"火",IF(Z20=4,"水",IF(Z20=5,"木",IF(Z20=6,"金","土"))))))</f>
        <v>月</v>
      </c>
      <c r="AA21" s="177" t="str">
        <f t="shared" si="0"/>
        <v>火</v>
      </c>
      <c r="AB21" s="177" t="str">
        <f t="shared" si="0"/>
        <v>水</v>
      </c>
      <c r="AC21" s="177" t="str">
        <f t="shared" si="0"/>
        <v>木</v>
      </c>
      <c r="AD21" s="177" t="str">
        <f t="shared" si="0"/>
        <v>金</v>
      </c>
      <c r="AE21" s="177" t="str">
        <f t="shared" si="0"/>
        <v>土</v>
      </c>
      <c r="AF21" s="178" t="str">
        <f t="shared" si="0"/>
        <v>日</v>
      </c>
      <c r="AG21" s="176" t="str">
        <f>IF(AG20=1,"日",IF(AG20=2,"月",IF(AG20=3,"火",IF(AG20=4,"水",IF(AG20=5,"木",IF(AG20=6,"金","土"))))))</f>
        <v>月</v>
      </c>
      <c r="AH21" s="177" t="str">
        <f t="shared" si="0"/>
        <v>火</v>
      </c>
      <c r="AI21" s="177" t="str">
        <f t="shared" si="0"/>
        <v>水</v>
      </c>
      <c r="AJ21" s="177" t="str">
        <f t="shared" si="0"/>
        <v>木</v>
      </c>
      <c r="AK21" s="177" t="str">
        <f t="shared" si="0"/>
        <v>金</v>
      </c>
      <c r="AL21" s="177" t="str">
        <f t="shared" si="0"/>
        <v>土</v>
      </c>
      <c r="AM21" s="178" t="str">
        <f t="shared" si="0"/>
        <v>日</v>
      </c>
      <c r="AN21" s="176" t="str">
        <f>IF(AN20=1,"日",IF(AN20=2,"月",IF(AN20=3,"火",IF(AN20=4,"水",IF(AN20=5,"木",IF(AN20=6,"金","土"))))))</f>
        <v>月</v>
      </c>
      <c r="AO21" s="177" t="str">
        <f t="shared" si="0"/>
        <v>火</v>
      </c>
      <c r="AP21" s="177" t="str">
        <f t="shared" si="0"/>
        <v>水</v>
      </c>
      <c r="AQ21" s="177" t="str">
        <f t="shared" si="0"/>
        <v>木</v>
      </c>
      <c r="AR21" s="177" t="str">
        <f t="shared" si="0"/>
        <v>金</v>
      </c>
      <c r="AS21" s="177" t="str">
        <f t="shared" si="0"/>
        <v>土</v>
      </c>
      <c r="AT21" s="178" t="str">
        <f t="shared" si="0"/>
        <v>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321"/>
      <c r="AY21" s="322"/>
      <c r="AZ21" s="327"/>
      <c r="BA21" s="328"/>
      <c r="BB21" s="293"/>
      <c r="BC21" s="294"/>
      <c r="BD21" s="294"/>
      <c r="BE21" s="294"/>
      <c r="BF21" s="295"/>
    </row>
    <row r="22" spans="2:58" ht="20.25" customHeight="1" x14ac:dyDescent="0.55000000000000004">
      <c r="B22" s="384">
        <v>1</v>
      </c>
      <c r="C22" s="389" t="s">
        <v>4</v>
      </c>
      <c r="D22" s="390"/>
      <c r="E22" s="391"/>
      <c r="F22" s="91"/>
      <c r="G22" s="401" t="s">
        <v>123</v>
      </c>
      <c r="H22" s="403" t="s">
        <v>214</v>
      </c>
      <c r="I22" s="404"/>
      <c r="J22" s="404"/>
      <c r="K22" s="405"/>
      <c r="L22" s="409" t="s">
        <v>124</v>
      </c>
      <c r="M22" s="410"/>
      <c r="N22" s="410"/>
      <c r="O22" s="411"/>
      <c r="P22" s="415" t="s">
        <v>49</v>
      </c>
      <c r="Q22" s="416"/>
      <c r="R22" s="41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85"/>
      <c r="AY22" s="386"/>
      <c r="AZ22" s="387"/>
      <c r="BA22" s="388"/>
      <c r="BB22" s="296"/>
      <c r="BC22" s="297"/>
      <c r="BD22" s="297"/>
      <c r="BE22" s="297"/>
      <c r="BF22" s="298"/>
    </row>
    <row r="23" spans="2:58" ht="20.25" customHeight="1" x14ac:dyDescent="0.55000000000000004">
      <c r="B23" s="370"/>
      <c r="C23" s="392"/>
      <c r="D23" s="393"/>
      <c r="E23" s="394"/>
      <c r="F23" s="92"/>
      <c r="G23" s="402"/>
      <c r="H23" s="406"/>
      <c r="I23" s="407"/>
      <c r="J23" s="407"/>
      <c r="K23" s="408"/>
      <c r="L23" s="412"/>
      <c r="M23" s="413"/>
      <c r="N23" s="413"/>
      <c r="O23" s="414"/>
      <c r="P23" s="305" t="s">
        <v>15</v>
      </c>
      <c r="Q23" s="306"/>
      <c r="R23" s="307"/>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308">
        <f>IF($BB$3="４週",SUM(S23:AT23),IF($BB$3="暦月",SUM(S23:AW23),""))</f>
        <v>160</v>
      </c>
      <c r="AY23" s="309"/>
      <c r="AZ23" s="310">
        <f>IF($BB$3="４週",AX23/4,IF($BB$3="暦月",【記載例】認知症対応型通所!AX23/(【記載例】認知症対応型通所!$BB$8/7),""))</f>
        <v>40</v>
      </c>
      <c r="BA23" s="311"/>
      <c r="BB23" s="299"/>
      <c r="BC23" s="300"/>
      <c r="BD23" s="300"/>
      <c r="BE23" s="300"/>
      <c r="BF23" s="301"/>
    </row>
    <row r="24" spans="2:58" ht="20.25" customHeight="1" x14ac:dyDescent="0.55000000000000004">
      <c r="B24" s="370"/>
      <c r="C24" s="395"/>
      <c r="D24" s="396"/>
      <c r="E24" s="397"/>
      <c r="F24" s="93" t="str">
        <f>C22</f>
        <v>管理者</v>
      </c>
      <c r="G24" s="402"/>
      <c r="H24" s="406"/>
      <c r="I24" s="407"/>
      <c r="J24" s="407"/>
      <c r="K24" s="408"/>
      <c r="L24" s="412"/>
      <c r="M24" s="413"/>
      <c r="N24" s="413"/>
      <c r="O24" s="414"/>
      <c r="P24" s="312" t="s">
        <v>50</v>
      </c>
      <c r="Q24" s="313"/>
      <c r="R24" s="314"/>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315">
        <f>IF($BB$3="４週",SUM(S24:AT24),IF($BB$3="暦月",SUM(S24:AW24),""))</f>
        <v>140</v>
      </c>
      <c r="AY24" s="316"/>
      <c r="AZ24" s="329">
        <f>IF($BB$3="４週",AX24/4,IF($BB$3="暦月",【記載例】認知症対応型通所!AX24/(【記載例】認知症対応型通所!$BB$8/7),""))</f>
        <v>35</v>
      </c>
      <c r="BA24" s="330"/>
      <c r="BB24" s="302"/>
      <c r="BC24" s="303"/>
      <c r="BD24" s="303"/>
      <c r="BE24" s="303"/>
      <c r="BF24" s="304"/>
    </row>
    <row r="25" spans="2:58" ht="20.25" customHeight="1" x14ac:dyDescent="0.55000000000000004">
      <c r="B25" s="370">
        <f>B22+1</f>
        <v>2</v>
      </c>
      <c r="C25" s="398" t="s">
        <v>60</v>
      </c>
      <c r="D25" s="399"/>
      <c r="E25" s="400"/>
      <c r="F25" s="115"/>
      <c r="G25" s="421" t="s">
        <v>123</v>
      </c>
      <c r="H25" s="423" t="s">
        <v>126</v>
      </c>
      <c r="I25" s="407"/>
      <c r="J25" s="407"/>
      <c r="K25" s="408"/>
      <c r="L25" s="424" t="s">
        <v>128</v>
      </c>
      <c r="M25" s="425"/>
      <c r="N25" s="425"/>
      <c r="O25" s="426"/>
      <c r="P25" s="430" t="s">
        <v>49</v>
      </c>
      <c r="Q25" s="431"/>
      <c r="R25" s="43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1"/>
      <c r="AY25" s="372"/>
      <c r="AZ25" s="373"/>
      <c r="BA25" s="374"/>
      <c r="BB25" s="418"/>
      <c r="BC25" s="419"/>
      <c r="BD25" s="419"/>
      <c r="BE25" s="419"/>
      <c r="BF25" s="420"/>
    </row>
    <row r="26" spans="2:58" ht="20.25" customHeight="1" x14ac:dyDescent="0.55000000000000004">
      <c r="B26" s="370"/>
      <c r="C26" s="392"/>
      <c r="D26" s="393"/>
      <c r="E26" s="394"/>
      <c r="F26" s="92"/>
      <c r="G26" s="402"/>
      <c r="H26" s="406"/>
      <c r="I26" s="407"/>
      <c r="J26" s="407"/>
      <c r="K26" s="408"/>
      <c r="L26" s="412"/>
      <c r="M26" s="413"/>
      <c r="N26" s="413"/>
      <c r="O26" s="414"/>
      <c r="P26" s="305" t="s">
        <v>15</v>
      </c>
      <c r="Q26" s="306"/>
      <c r="R26" s="307"/>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308">
        <f>IF($BB$3="４週",SUM(S26:AT26),IF($BB$3="暦月",SUM(S26:AW26),""))</f>
        <v>160</v>
      </c>
      <c r="AY26" s="309"/>
      <c r="AZ26" s="310">
        <f>IF($BB$3="４週",AX26/4,IF($BB$3="暦月",【記載例】認知症対応型通所!AX26/(【記載例】認知症対応型通所!$BB$8/7),""))</f>
        <v>40</v>
      </c>
      <c r="BA26" s="311"/>
      <c r="BB26" s="299"/>
      <c r="BC26" s="300"/>
      <c r="BD26" s="300"/>
      <c r="BE26" s="300"/>
      <c r="BF26" s="301"/>
    </row>
    <row r="27" spans="2:58" ht="20.25" customHeight="1" x14ac:dyDescent="0.55000000000000004">
      <c r="B27" s="370"/>
      <c r="C27" s="395"/>
      <c r="D27" s="396"/>
      <c r="E27" s="397"/>
      <c r="F27" s="92" t="str">
        <f>C25</f>
        <v>生活相談員</v>
      </c>
      <c r="G27" s="422"/>
      <c r="H27" s="406"/>
      <c r="I27" s="407"/>
      <c r="J27" s="407"/>
      <c r="K27" s="408"/>
      <c r="L27" s="427"/>
      <c r="M27" s="428"/>
      <c r="N27" s="428"/>
      <c r="O27" s="429"/>
      <c r="P27" s="312" t="s">
        <v>50</v>
      </c>
      <c r="Q27" s="313"/>
      <c r="R27" s="314"/>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315">
        <f>IF($BB$3="４週",SUM(S27:AT27),IF($BB$3="暦月",SUM(S27:AW27),""))</f>
        <v>140</v>
      </c>
      <c r="AY27" s="316"/>
      <c r="AZ27" s="329">
        <f>IF($BB$3="４週",AX27/4,IF($BB$3="暦月",【記載例】認知症対応型通所!AX27/(【記載例】認知症対応型通所!$BB$8/7),""))</f>
        <v>35</v>
      </c>
      <c r="BA27" s="330"/>
      <c r="BB27" s="302"/>
      <c r="BC27" s="303"/>
      <c r="BD27" s="303"/>
      <c r="BE27" s="303"/>
      <c r="BF27" s="304"/>
    </row>
    <row r="28" spans="2:58" ht="20.25" customHeight="1" x14ac:dyDescent="0.55000000000000004">
      <c r="B28" s="370">
        <f>B25+1</f>
        <v>3</v>
      </c>
      <c r="C28" s="375" t="s">
        <v>60</v>
      </c>
      <c r="D28" s="376"/>
      <c r="E28" s="377"/>
      <c r="F28" s="115"/>
      <c r="G28" s="421" t="s">
        <v>122</v>
      </c>
      <c r="H28" s="423" t="s">
        <v>166</v>
      </c>
      <c r="I28" s="407"/>
      <c r="J28" s="407"/>
      <c r="K28" s="408"/>
      <c r="L28" s="424" t="s">
        <v>129</v>
      </c>
      <c r="M28" s="425"/>
      <c r="N28" s="425"/>
      <c r="O28" s="426"/>
      <c r="P28" s="430" t="s">
        <v>49</v>
      </c>
      <c r="Q28" s="431"/>
      <c r="R28" s="43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1"/>
      <c r="AY28" s="372"/>
      <c r="AZ28" s="373"/>
      <c r="BA28" s="374"/>
      <c r="BB28" s="418" t="s">
        <v>137</v>
      </c>
      <c r="BC28" s="419"/>
      <c r="BD28" s="419"/>
      <c r="BE28" s="419"/>
      <c r="BF28" s="420"/>
    </row>
    <row r="29" spans="2:58" ht="20.25" customHeight="1" x14ac:dyDescent="0.55000000000000004">
      <c r="B29" s="370"/>
      <c r="C29" s="378"/>
      <c r="D29" s="379"/>
      <c r="E29" s="380"/>
      <c r="F29" s="92"/>
      <c r="G29" s="402"/>
      <c r="H29" s="406"/>
      <c r="I29" s="407"/>
      <c r="J29" s="407"/>
      <c r="K29" s="408"/>
      <c r="L29" s="412"/>
      <c r="M29" s="413"/>
      <c r="N29" s="413"/>
      <c r="O29" s="414"/>
      <c r="P29" s="305" t="s">
        <v>15</v>
      </c>
      <c r="Q29" s="306"/>
      <c r="R29" s="307"/>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308">
        <f>IF($BB$3="４週",SUM(S29:AT29),IF($BB$3="暦月",SUM(S29:AW29),""))</f>
        <v>64</v>
      </c>
      <c r="AY29" s="309"/>
      <c r="AZ29" s="310">
        <f>IF($BB$3="４週",AX29/4,IF($BB$3="暦月",【記載例】認知症対応型通所!AX29/(【記載例】認知症対応型通所!$BB$8/7),""))</f>
        <v>16</v>
      </c>
      <c r="BA29" s="311"/>
      <c r="BB29" s="299"/>
      <c r="BC29" s="300"/>
      <c r="BD29" s="300"/>
      <c r="BE29" s="300"/>
      <c r="BF29" s="301"/>
    </row>
    <row r="30" spans="2:58" ht="20.25" customHeight="1" x14ac:dyDescent="0.55000000000000004">
      <c r="B30" s="370"/>
      <c r="C30" s="381"/>
      <c r="D30" s="382"/>
      <c r="E30" s="383"/>
      <c r="F30" s="92" t="str">
        <f>C28</f>
        <v>生活相談員</v>
      </c>
      <c r="G30" s="422"/>
      <c r="H30" s="406"/>
      <c r="I30" s="407"/>
      <c r="J30" s="407"/>
      <c r="K30" s="408"/>
      <c r="L30" s="427"/>
      <c r="M30" s="428"/>
      <c r="N30" s="428"/>
      <c r="O30" s="429"/>
      <c r="P30" s="312" t="s">
        <v>50</v>
      </c>
      <c r="Q30" s="313"/>
      <c r="R30" s="314"/>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315">
        <f>IF($BB$3="４週",SUM(S30:AT30),IF($BB$3="暦月",SUM(S30:AW30),""))</f>
        <v>56</v>
      </c>
      <c r="AY30" s="316"/>
      <c r="AZ30" s="329">
        <f>IF($BB$3="４週",AX30/4,IF($BB$3="暦月",【記載例】認知症対応型通所!AX30/(【記載例】認知症対応型通所!$BB$8/7),""))</f>
        <v>14</v>
      </c>
      <c r="BA30" s="330"/>
      <c r="BB30" s="302"/>
      <c r="BC30" s="303"/>
      <c r="BD30" s="303"/>
      <c r="BE30" s="303"/>
      <c r="BF30" s="304"/>
    </row>
    <row r="31" spans="2:58" ht="20.25" customHeight="1" x14ac:dyDescent="0.55000000000000004">
      <c r="B31" s="370">
        <f>B28+1</f>
        <v>4</v>
      </c>
      <c r="C31" s="375" t="s">
        <v>5</v>
      </c>
      <c r="D31" s="376"/>
      <c r="E31" s="377"/>
      <c r="F31" s="115"/>
      <c r="G31" s="421" t="s">
        <v>122</v>
      </c>
      <c r="H31" s="423" t="s">
        <v>14</v>
      </c>
      <c r="I31" s="407"/>
      <c r="J31" s="407"/>
      <c r="K31" s="408"/>
      <c r="L31" s="424" t="s">
        <v>130</v>
      </c>
      <c r="M31" s="425"/>
      <c r="N31" s="425"/>
      <c r="O31" s="426"/>
      <c r="P31" s="430" t="s">
        <v>49</v>
      </c>
      <c r="Q31" s="431"/>
      <c r="R31" s="43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1"/>
      <c r="AY31" s="372"/>
      <c r="AZ31" s="373"/>
      <c r="BA31" s="374"/>
      <c r="BB31" s="418" t="s">
        <v>140</v>
      </c>
      <c r="BC31" s="419"/>
      <c r="BD31" s="419"/>
      <c r="BE31" s="419"/>
      <c r="BF31" s="420"/>
    </row>
    <row r="32" spans="2:58" ht="20.25" customHeight="1" x14ac:dyDescent="0.55000000000000004">
      <c r="B32" s="370"/>
      <c r="C32" s="378"/>
      <c r="D32" s="379"/>
      <c r="E32" s="380"/>
      <c r="F32" s="92"/>
      <c r="G32" s="402"/>
      <c r="H32" s="406"/>
      <c r="I32" s="407"/>
      <c r="J32" s="407"/>
      <c r="K32" s="408"/>
      <c r="L32" s="412"/>
      <c r="M32" s="413"/>
      <c r="N32" s="413"/>
      <c r="O32" s="414"/>
      <c r="P32" s="305" t="s">
        <v>15</v>
      </c>
      <c r="Q32" s="306"/>
      <c r="R32" s="307"/>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308">
        <f>IF($BB$3="４週",SUM(S32:AT32),IF($BB$3="暦月",SUM(S32:AW32),""))</f>
        <v>64</v>
      </c>
      <c r="AY32" s="309"/>
      <c r="AZ32" s="310">
        <f>IF($BB$3="４週",AX32/4,IF($BB$3="暦月",【記載例】認知症対応型通所!AX32/(【記載例】認知症対応型通所!$BB$8/7),""))</f>
        <v>16</v>
      </c>
      <c r="BA32" s="311"/>
      <c r="BB32" s="299"/>
      <c r="BC32" s="300"/>
      <c r="BD32" s="300"/>
      <c r="BE32" s="300"/>
      <c r="BF32" s="301"/>
    </row>
    <row r="33" spans="2:58" ht="20.25" customHeight="1" x14ac:dyDescent="0.55000000000000004">
      <c r="B33" s="370"/>
      <c r="C33" s="381"/>
      <c r="D33" s="382"/>
      <c r="E33" s="383"/>
      <c r="F33" s="92" t="str">
        <f>C31</f>
        <v>看護職員</v>
      </c>
      <c r="G33" s="422"/>
      <c r="H33" s="406"/>
      <c r="I33" s="407"/>
      <c r="J33" s="407"/>
      <c r="K33" s="408"/>
      <c r="L33" s="427"/>
      <c r="M33" s="428"/>
      <c r="N33" s="428"/>
      <c r="O33" s="429"/>
      <c r="P33" s="312" t="s">
        <v>50</v>
      </c>
      <c r="Q33" s="313"/>
      <c r="R33" s="314"/>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315">
        <f>IF($BB$3="４週",SUM(S33:AT33),IF($BB$3="暦月",SUM(S33:AW33),""))</f>
        <v>64</v>
      </c>
      <c r="AY33" s="316"/>
      <c r="AZ33" s="329">
        <f>IF($BB$3="４週",AX33/4,IF($BB$3="暦月",【記載例】認知症対応型通所!AX33/(【記載例】認知症対応型通所!$BB$8/7),""))</f>
        <v>16</v>
      </c>
      <c r="BA33" s="330"/>
      <c r="BB33" s="302"/>
      <c r="BC33" s="303"/>
      <c r="BD33" s="303"/>
      <c r="BE33" s="303"/>
      <c r="BF33" s="304"/>
    </row>
    <row r="34" spans="2:58" ht="20.25" customHeight="1" x14ac:dyDescent="0.55000000000000004">
      <c r="B34" s="370">
        <f>B31+1</f>
        <v>5</v>
      </c>
      <c r="C34" s="375" t="s">
        <v>5</v>
      </c>
      <c r="D34" s="376"/>
      <c r="E34" s="377"/>
      <c r="F34" s="115"/>
      <c r="G34" s="421" t="s">
        <v>197</v>
      </c>
      <c r="H34" s="423" t="s">
        <v>6</v>
      </c>
      <c r="I34" s="407"/>
      <c r="J34" s="407"/>
      <c r="K34" s="408"/>
      <c r="L34" s="424" t="s">
        <v>132</v>
      </c>
      <c r="M34" s="425"/>
      <c r="N34" s="425"/>
      <c r="O34" s="426"/>
      <c r="P34" s="430" t="s">
        <v>49</v>
      </c>
      <c r="Q34" s="431"/>
      <c r="R34" s="43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1"/>
      <c r="AY34" s="372"/>
      <c r="AZ34" s="373"/>
      <c r="BA34" s="374"/>
      <c r="BB34" s="418" t="s">
        <v>135</v>
      </c>
      <c r="BC34" s="419"/>
      <c r="BD34" s="419"/>
      <c r="BE34" s="419"/>
      <c r="BF34" s="420"/>
    </row>
    <row r="35" spans="2:58" ht="20.25" customHeight="1" x14ac:dyDescent="0.55000000000000004">
      <c r="B35" s="370"/>
      <c r="C35" s="378"/>
      <c r="D35" s="379"/>
      <c r="E35" s="380"/>
      <c r="F35" s="92"/>
      <c r="G35" s="402"/>
      <c r="H35" s="406"/>
      <c r="I35" s="407"/>
      <c r="J35" s="407"/>
      <c r="K35" s="408"/>
      <c r="L35" s="412"/>
      <c r="M35" s="413"/>
      <c r="N35" s="413"/>
      <c r="O35" s="414"/>
      <c r="P35" s="305" t="s">
        <v>15</v>
      </c>
      <c r="Q35" s="306"/>
      <c r="R35" s="307"/>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308">
        <f>IF($BB$3="４週",SUM(S35:AT35),IF($BB$3="暦月",SUM(S35:AW35),""))</f>
        <v>48</v>
      </c>
      <c r="AY35" s="309"/>
      <c r="AZ35" s="310">
        <f>IF($BB$3="４週",AX35/4,IF($BB$3="暦月",【記載例】認知症対応型通所!AX35/(【記載例】認知症対応型通所!$BB$8/7),""))</f>
        <v>12</v>
      </c>
      <c r="BA35" s="311"/>
      <c r="BB35" s="299"/>
      <c r="BC35" s="300"/>
      <c r="BD35" s="300"/>
      <c r="BE35" s="300"/>
      <c r="BF35" s="301"/>
    </row>
    <row r="36" spans="2:58" ht="20.25" customHeight="1" x14ac:dyDescent="0.55000000000000004">
      <c r="B36" s="370"/>
      <c r="C36" s="381"/>
      <c r="D36" s="382"/>
      <c r="E36" s="383"/>
      <c r="F36" s="92" t="str">
        <f>C34</f>
        <v>看護職員</v>
      </c>
      <c r="G36" s="422"/>
      <c r="H36" s="406"/>
      <c r="I36" s="407"/>
      <c r="J36" s="407"/>
      <c r="K36" s="408"/>
      <c r="L36" s="427"/>
      <c r="M36" s="428"/>
      <c r="N36" s="428"/>
      <c r="O36" s="429"/>
      <c r="P36" s="312" t="s">
        <v>50</v>
      </c>
      <c r="Q36" s="313"/>
      <c r="R36" s="314"/>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315">
        <f>IF($BB$3="４週",SUM(S36:AT36),IF($BB$3="暦月",SUM(S36:AW36),""))</f>
        <v>48</v>
      </c>
      <c r="AY36" s="316"/>
      <c r="AZ36" s="329">
        <f>IF($BB$3="４週",AX36/4,IF($BB$3="暦月",【記載例】認知症対応型通所!AX36/(【記載例】認知症対応型通所!$BB$8/7),""))</f>
        <v>12</v>
      </c>
      <c r="BA36" s="330"/>
      <c r="BB36" s="302"/>
      <c r="BC36" s="303"/>
      <c r="BD36" s="303"/>
      <c r="BE36" s="303"/>
      <c r="BF36" s="304"/>
    </row>
    <row r="37" spans="2:58" ht="20.25" customHeight="1" x14ac:dyDescent="0.55000000000000004">
      <c r="B37" s="370">
        <f>B34+1</f>
        <v>6</v>
      </c>
      <c r="C37" s="375" t="s">
        <v>61</v>
      </c>
      <c r="D37" s="376"/>
      <c r="E37" s="377"/>
      <c r="F37" s="115"/>
      <c r="G37" s="421" t="s">
        <v>122</v>
      </c>
      <c r="H37" s="423" t="s">
        <v>106</v>
      </c>
      <c r="I37" s="407"/>
      <c r="J37" s="407"/>
      <c r="K37" s="408"/>
      <c r="L37" s="424" t="s">
        <v>129</v>
      </c>
      <c r="M37" s="425"/>
      <c r="N37" s="425"/>
      <c r="O37" s="426"/>
      <c r="P37" s="430" t="s">
        <v>49</v>
      </c>
      <c r="Q37" s="431"/>
      <c r="R37" s="43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1"/>
      <c r="AY37" s="372"/>
      <c r="AZ37" s="373"/>
      <c r="BA37" s="374"/>
      <c r="BB37" s="418" t="s">
        <v>138</v>
      </c>
      <c r="BC37" s="419"/>
      <c r="BD37" s="419"/>
      <c r="BE37" s="419"/>
      <c r="BF37" s="420"/>
    </row>
    <row r="38" spans="2:58" ht="20.25" customHeight="1" x14ac:dyDescent="0.55000000000000004">
      <c r="B38" s="370"/>
      <c r="C38" s="378"/>
      <c r="D38" s="379"/>
      <c r="E38" s="380"/>
      <c r="F38" s="92"/>
      <c r="G38" s="402"/>
      <c r="H38" s="406"/>
      <c r="I38" s="407"/>
      <c r="J38" s="407"/>
      <c r="K38" s="408"/>
      <c r="L38" s="412"/>
      <c r="M38" s="413"/>
      <c r="N38" s="413"/>
      <c r="O38" s="414"/>
      <c r="P38" s="305" t="s">
        <v>15</v>
      </c>
      <c r="Q38" s="306"/>
      <c r="R38" s="307"/>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308">
        <f>IF($BB$3="４週",SUM(S38:AT38),IF($BB$3="暦月",SUM(S38:AW38),""))</f>
        <v>96</v>
      </c>
      <c r="AY38" s="309"/>
      <c r="AZ38" s="310">
        <f>IF($BB$3="４週",AX38/4,IF($BB$3="暦月",【記載例】認知症対応型通所!AX38/(【記載例】認知症対応型通所!$BB$8/7),""))</f>
        <v>24</v>
      </c>
      <c r="BA38" s="311"/>
      <c r="BB38" s="299"/>
      <c r="BC38" s="300"/>
      <c r="BD38" s="300"/>
      <c r="BE38" s="300"/>
      <c r="BF38" s="301"/>
    </row>
    <row r="39" spans="2:58" ht="20.25" customHeight="1" x14ac:dyDescent="0.55000000000000004">
      <c r="B39" s="370"/>
      <c r="C39" s="381"/>
      <c r="D39" s="382"/>
      <c r="E39" s="383"/>
      <c r="F39" s="92" t="str">
        <f>C37</f>
        <v>介護職員</v>
      </c>
      <c r="G39" s="422"/>
      <c r="H39" s="406"/>
      <c r="I39" s="407"/>
      <c r="J39" s="407"/>
      <c r="K39" s="408"/>
      <c r="L39" s="427"/>
      <c r="M39" s="428"/>
      <c r="N39" s="428"/>
      <c r="O39" s="429"/>
      <c r="P39" s="312" t="s">
        <v>50</v>
      </c>
      <c r="Q39" s="313"/>
      <c r="R39" s="314"/>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315">
        <f>IF($BB$3="４週",SUM(S39:AT39),IF($BB$3="暦月",SUM(S39:AW39),""))</f>
        <v>84</v>
      </c>
      <c r="AY39" s="316"/>
      <c r="AZ39" s="329">
        <f>IF($BB$3="４週",AX39/4,IF($BB$3="暦月",【記載例】認知症対応型通所!AX39/(【記載例】認知症対応型通所!$BB$8/7),""))</f>
        <v>21</v>
      </c>
      <c r="BA39" s="330"/>
      <c r="BB39" s="302"/>
      <c r="BC39" s="303"/>
      <c r="BD39" s="303"/>
      <c r="BE39" s="303"/>
      <c r="BF39" s="304"/>
    </row>
    <row r="40" spans="2:58" ht="20.25" customHeight="1" x14ac:dyDescent="0.55000000000000004">
      <c r="B40" s="370">
        <f>B37+1</f>
        <v>7</v>
      </c>
      <c r="C40" s="375" t="s">
        <v>61</v>
      </c>
      <c r="D40" s="376"/>
      <c r="E40" s="377"/>
      <c r="F40" s="115"/>
      <c r="G40" s="421" t="s">
        <v>122</v>
      </c>
      <c r="H40" s="423" t="s">
        <v>106</v>
      </c>
      <c r="I40" s="407"/>
      <c r="J40" s="407"/>
      <c r="K40" s="408"/>
      <c r="L40" s="424" t="s">
        <v>131</v>
      </c>
      <c r="M40" s="425"/>
      <c r="N40" s="425"/>
      <c r="O40" s="426"/>
      <c r="P40" s="430" t="s">
        <v>49</v>
      </c>
      <c r="Q40" s="431"/>
      <c r="R40" s="43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1"/>
      <c r="AY40" s="372"/>
      <c r="AZ40" s="373"/>
      <c r="BA40" s="374"/>
      <c r="BB40" s="418" t="s">
        <v>139</v>
      </c>
      <c r="BC40" s="419"/>
      <c r="BD40" s="419"/>
      <c r="BE40" s="419"/>
      <c r="BF40" s="420"/>
    </row>
    <row r="41" spans="2:58" ht="20.25" customHeight="1" x14ac:dyDescent="0.55000000000000004">
      <c r="B41" s="370"/>
      <c r="C41" s="378"/>
      <c r="D41" s="379"/>
      <c r="E41" s="380"/>
      <c r="F41" s="92"/>
      <c r="G41" s="402"/>
      <c r="H41" s="406"/>
      <c r="I41" s="407"/>
      <c r="J41" s="407"/>
      <c r="K41" s="408"/>
      <c r="L41" s="412"/>
      <c r="M41" s="413"/>
      <c r="N41" s="413"/>
      <c r="O41" s="414"/>
      <c r="P41" s="305" t="s">
        <v>15</v>
      </c>
      <c r="Q41" s="306"/>
      <c r="R41" s="307"/>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308">
        <f>IF($BB$3="４週",SUM(S41:AT41),IF($BB$3="暦月",SUM(S41:AW41),""))</f>
        <v>32</v>
      </c>
      <c r="AY41" s="309"/>
      <c r="AZ41" s="310">
        <f>IF($BB$3="４週",AX41/4,IF($BB$3="暦月",【記載例】認知症対応型通所!AX41/(【記載例】認知症対応型通所!$BB$8/7),""))</f>
        <v>8</v>
      </c>
      <c r="BA41" s="311"/>
      <c r="BB41" s="299"/>
      <c r="BC41" s="300"/>
      <c r="BD41" s="300"/>
      <c r="BE41" s="300"/>
      <c r="BF41" s="301"/>
    </row>
    <row r="42" spans="2:58" ht="20.25" customHeight="1" x14ac:dyDescent="0.55000000000000004">
      <c r="B42" s="370"/>
      <c r="C42" s="381"/>
      <c r="D42" s="382"/>
      <c r="E42" s="383"/>
      <c r="F42" s="92" t="str">
        <f>C40</f>
        <v>介護職員</v>
      </c>
      <c r="G42" s="422"/>
      <c r="H42" s="406"/>
      <c r="I42" s="407"/>
      <c r="J42" s="407"/>
      <c r="K42" s="408"/>
      <c r="L42" s="427"/>
      <c r="M42" s="428"/>
      <c r="N42" s="428"/>
      <c r="O42" s="429"/>
      <c r="P42" s="312" t="s">
        <v>50</v>
      </c>
      <c r="Q42" s="313"/>
      <c r="R42" s="314"/>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315">
        <f>IF($BB$3="４週",SUM(S42:AT42),IF($BB$3="暦月",SUM(S42:AW42),""))</f>
        <v>28</v>
      </c>
      <c r="AY42" s="316"/>
      <c r="AZ42" s="329">
        <f>IF($BB$3="４週",AX42/4,IF($BB$3="暦月",【記載例】認知症対応型通所!AX42/(【記載例】認知症対応型通所!$BB$8/7),""))</f>
        <v>7</v>
      </c>
      <c r="BA42" s="330"/>
      <c r="BB42" s="302"/>
      <c r="BC42" s="303"/>
      <c r="BD42" s="303"/>
      <c r="BE42" s="303"/>
      <c r="BF42" s="304"/>
    </row>
    <row r="43" spans="2:58" ht="20.25" customHeight="1" x14ac:dyDescent="0.55000000000000004">
      <c r="B43" s="370">
        <f>B40+1</f>
        <v>8</v>
      </c>
      <c r="C43" s="375" t="s">
        <v>61</v>
      </c>
      <c r="D43" s="376"/>
      <c r="E43" s="377"/>
      <c r="F43" s="115"/>
      <c r="G43" s="421" t="s">
        <v>123</v>
      </c>
      <c r="H43" s="423" t="s">
        <v>32</v>
      </c>
      <c r="I43" s="407"/>
      <c r="J43" s="407"/>
      <c r="K43" s="408"/>
      <c r="L43" s="424" t="s">
        <v>133</v>
      </c>
      <c r="M43" s="425"/>
      <c r="N43" s="425"/>
      <c r="O43" s="426"/>
      <c r="P43" s="430" t="s">
        <v>49</v>
      </c>
      <c r="Q43" s="431"/>
      <c r="R43" s="43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1"/>
      <c r="AY43" s="372"/>
      <c r="AZ43" s="373"/>
      <c r="BA43" s="374"/>
      <c r="BB43" s="418"/>
      <c r="BC43" s="419"/>
      <c r="BD43" s="419"/>
      <c r="BE43" s="419"/>
      <c r="BF43" s="420"/>
    </row>
    <row r="44" spans="2:58" ht="20.25" customHeight="1" x14ac:dyDescent="0.55000000000000004">
      <c r="B44" s="370"/>
      <c r="C44" s="378"/>
      <c r="D44" s="379"/>
      <c r="E44" s="380"/>
      <c r="F44" s="92"/>
      <c r="G44" s="402"/>
      <c r="H44" s="406"/>
      <c r="I44" s="407"/>
      <c r="J44" s="407"/>
      <c r="K44" s="408"/>
      <c r="L44" s="412"/>
      <c r="M44" s="413"/>
      <c r="N44" s="413"/>
      <c r="O44" s="414"/>
      <c r="P44" s="305" t="s">
        <v>15</v>
      </c>
      <c r="Q44" s="306"/>
      <c r="R44" s="307"/>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308">
        <f>IF($BB$3="４週",SUM(S44:AT44),IF($BB$3="暦月",SUM(S44:AW44),""))</f>
        <v>160</v>
      </c>
      <c r="AY44" s="309"/>
      <c r="AZ44" s="310">
        <f>IF($BB$3="４週",AX44/4,IF($BB$3="暦月",【記載例】認知症対応型通所!AX44/(【記載例】認知症対応型通所!$BB$8/7),""))</f>
        <v>40</v>
      </c>
      <c r="BA44" s="311"/>
      <c r="BB44" s="299"/>
      <c r="BC44" s="300"/>
      <c r="BD44" s="300"/>
      <c r="BE44" s="300"/>
      <c r="BF44" s="301"/>
    </row>
    <row r="45" spans="2:58" ht="20.25" customHeight="1" x14ac:dyDescent="0.55000000000000004">
      <c r="B45" s="370"/>
      <c r="C45" s="381"/>
      <c r="D45" s="382"/>
      <c r="E45" s="383"/>
      <c r="F45" s="92" t="str">
        <f>C43</f>
        <v>介護職員</v>
      </c>
      <c r="G45" s="422"/>
      <c r="H45" s="406"/>
      <c r="I45" s="407"/>
      <c r="J45" s="407"/>
      <c r="K45" s="408"/>
      <c r="L45" s="427"/>
      <c r="M45" s="428"/>
      <c r="N45" s="428"/>
      <c r="O45" s="429"/>
      <c r="P45" s="312" t="s">
        <v>50</v>
      </c>
      <c r="Q45" s="313"/>
      <c r="R45" s="314"/>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315">
        <f>IF($BB$3="４週",SUM(S45:AT45),IF($BB$3="暦月",SUM(S45:AW45),""))</f>
        <v>140</v>
      </c>
      <c r="AY45" s="316"/>
      <c r="AZ45" s="329">
        <f>IF($BB$3="４週",AX45/4,IF($BB$3="暦月",【記載例】認知症対応型通所!AX45/(【記載例】認知症対応型通所!$BB$8/7),""))</f>
        <v>35</v>
      </c>
      <c r="BA45" s="330"/>
      <c r="BB45" s="302"/>
      <c r="BC45" s="303"/>
      <c r="BD45" s="303"/>
      <c r="BE45" s="303"/>
      <c r="BF45" s="304"/>
    </row>
    <row r="46" spans="2:58" ht="20.25" customHeight="1" x14ac:dyDescent="0.55000000000000004">
      <c r="B46" s="370">
        <f>B43+1</f>
        <v>9</v>
      </c>
      <c r="C46" s="375" t="s">
        <v>61</v>
      </c>
      <c r="D46" s="376"/>
      <c r="E46" s="377"/>
      <c r="F46" s="115"/>
      <c r="G46" s="421" t="s">
        <v>123</v>
      </c>
      <c r="H46" s="423" t="s">
        <v>106</v>
      </c>
      <c r="I46" s="407"/>
      <c r="J46" s="407"/>
      <c r="K46" s="408"/>
      <c r="L46" s="424" t="s">
        <v>134</v>
      </c>
      <c r="M46" s="425"/>
      <c r="N46" s="425"/>
      <c r="O46" s="426"/>
      <c r="P46" s="430" t="s">
        <v>49</v>
      </c>
      <c r="Q46" s="431"/>
      <c r="R46" s="43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1"/>
      <c r="AY46" s="372"/>
      <c r="AZ46" s="373"/>
      <c r="BA46" s="374"/>
      <c r="BB46" s="418"/>
      <c r="BC46" s="419"/>
      <c r="BD46" s="419"/>
      <c r="BE46" s="419"/>
      <c r="BF46" s="420"/>
    </row>
    <row r="47" spans="2:58" ht="20.25" customHeight="1" x14ac:dyDescent="0.55000000000000004">
      <c r="B47" s="370"/>
      <c r="C47" s="378"/>
      <c r="D47" s="379"/>
      <c r="E47" s="380"/>
      <c r="F47" s="92"/>
      <c r="G47" s="402"/>
      <c r="H47" s="406"/>
      <c r="I47" s="407"/>
      <c r="J47" s="407"/>
      <c r="K47" s="408"/>
      <c r="L47" s="412"/>
      <c r="M47" s="413"/>
      <c r="N47" s="413"/>
      <c r="O47" s="414"/>
      <c r="P47" s="305" t="s">
        <v>15</v>
      </c>
      <c r="Q47" s="306"/>
      <c r="R47" s="307"/>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308">
        <f>IF($BB$3="４週",SUM(S47:AT47),IF($BB$3="暦月",SUM(S47:AW47),""))</f>
        <v>160</v>
      </c>
      <c r="AY47" s="309"/>
      <c r="AZ47" s="310">
        <f>IF($BB$3="４週",AX47/4,IF($BB$3="暦月",【記載例】認知症対応型通所!AX47/(【記載例】認知症対応型通所!$BB$8/7),""))</f>
        <v>40</v>
      </c>
      <c r="BA47" s="311"/>
      <c r="BB47" s="299"/>
      <c r="BC47" s="300"/>
      <c r="BD47" s="300"/>
      <c r="BE47" s="300"/>
      <c r="BF47" s="301"/>
    </row>
    <row r="48" spans="2:58" ht="20.25" customHeight="1" x14ac:dyDescent="0.55000000000000004">
      <c r="B48" s="370"/>
      <c r="C48" s="381"/>
      <c r="D48" s="382"/>
      <c r="E48" s="383"/>
      <c r="F48" s="92" t="str">
        <f>C46</f>
        <v>介護職員</v>
      </c>
      <c r="G48" s="422"/>
      <c r="H48" s="406"/>
      <c r="I48" s="407"/>
      <c r="J48" s="407"/>
      <c r="K48" s="408"/>
      <c r="L48" s="427"/>
      <c r="M48" s="428"/>
      <c r="N48" s="428"/>
      <c r="O48" s="429"/>
      <c r="P48" s="312" t="s">
        <v>50</v>
      </c>
      <c r="Q48" s="313"/>
      <c r="R48" s="314"/>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315">
        <f>IF($BB$3="４週",SUM(S48:AT48),IF($BB$3="暦月",SUM(S48:AW48),""))</f>
        <v>140</v>
      </c>
      <c r="AY48" s="316"/>
      <c r="AZ48" s="329">
        <f>IF($BB$3="４週",AX48/4,IF($BB$3="暦月",【記載例】認知症対応型通所!AX48/(【記載例】認知症対応型通所!$BB$8/7),""))</f>
        <v>35</v>
      </c>
      <c r="BA48" s="330"/>
      <c r="BB48" s="302"/>
      <c r="BC48" s="303"/>
      <c r="BD48" s="303"/>
      <c r="BE48" s="303"/>
      <c r="BF48" s="304"/>
    </row>
    <row r="49" spans="2:58" ht="20.25" customHeight="1" x14ac:dyDescent="0.55000000000000004">
      <c r="B49" s="370">
        <f>B46+1</f>
        <v>10</v>
      </c>
      <c r="C49" s="375" t="s">
        <v>62</v>
      </c>
      <c r="D49" s="376"/>
      <c r="E49" s="377"/>
      <c r="F49" s="115"/>
      <c r="G49" s="421" t="s">
        <v>122</v>
      </c>
      <c r="H49" s="423" t="s">
        <v>14</v>
      </c>
      <c r="I49" s="407"/>
      <c r="J49" s="407"/>
      <c r="K49" s="408"/>
      <c r="L49" s="424" t="s">
        <v>130</v>
      </c>
      <c r="M49" s="425"/>
      <c r="N49" s="425"/>
      <c r="O49" s="426"/>
      <c r="P49" s="430" t="s">
        <v>49</v>
      </c>
      <c r="Q49" s="431"/>
      <c r="R49" s="43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1"/>
      <c r="AY49" s="372"/>
      <c r="AZ49" s="373"/>
      <c r="BA49" s="374"/>
      <c r="BB49" s="418" t="s">
        <v>141</v>
      </c>
      <c r="BC49" s="419"/>
      <c r="BD49" s="419"/>
      <c r="BE49" s="419"/>
      <c r="BF49" s="420"/>
    </row>
    <row r="50" spans="2:58" ht="20.25" customHeight="1" x14ac:dyDescent="0.55000000000000004">
      <c r="B50" s="370"/>
      <c r="C50" s="378"/>
      <c r="D50" s="379"/>
      <c r="E50" s="380"/>
      <c r="F50" s="92"/>
      <c r="G50" s="402"/>
      <c r="H50" s="406"/>
      <c r="I50" s="407"/>
      <c r="J50" s="407"/>
      <c r="K50" s="408"/>
      <c r="L50" s="412"/>
      <c r="M50" s="413"/>
      <c r="N50" s="413"/>
      <c r="O50" s="414"/>
      <c r="P50" s="305" t="s">
        <v>15</v>
      </c>
      <c r="Q50" s="306"/>
      <c r="R50" s="307"/>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308">
        <f>IF($BB$3="４週",SUM(S50:AT50),IF($BB$3="暦月",SUM(S50:AW50),""))</f>
        <v>64</v>
      </c>
      <c r="AY50" s="309"/>
      <c r="AZ50" s="310">
        <f>IF($BB$3="４週",AX50/4,IF($BB$3="暦月",【記載例】認知症対応型通所!AX50/(【記載例】認知症対応型通所!$BB$8/7),""))</f>
        <v>16</v>
      </c>
      <c r="BA50" s="311"/>
      <c r="BB50" s="299"/>
      <c r="BC50" s="300"/>
      <c r="BD50" s="300"/>
      <c r="BE50" s="300"/>
      <c r="BF50" s="301"/>
    </row>
    <row r="51" spans="2:58" ht="20.25" customHeight="1" x14ac:dyDescent="0.55000000000000004">
      <c r="B51" s="370"/>
      <c r="C51" s="381"/>
      <c r="D51" s="382"/>
      <c r="E51" s="383"/>
      <c r="F51" s="92" t="str">
        <f>C49</f>
        <v>機能訓練指導員</v>
      </c>
      <c r="G51" s="422"/>
      <c r="H51" s="406"/>
      <c r="I51" s="407"/>
      <c r="J51" s="407"/>
      <c r="K51" s="408"/>
      <c r="L51" s="427"/>
      <c r="M51" s="428"/>
      <c r="N51" s="428"/>
      <c r="O51" s="429"/>
      <c r="P51" s="312" t="s">
        <v>50</v>
      </c>
      <c r="Q51" s="313"/>
      <c r="R51" s="314"/>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315">
        <f>IF($BB$3="４週",SUM(S51:AT51),IF($BB$3="暦月",SUM(S51:AW51),""))</f>
        <v>48</v>
      </c>
      <c r="AY51" s="316"/>
      <c r="AZ51" s="329">
        <f>IF($BB$3="４週",AX51/4,IF($BB$3="暦月",【記載例】認知症対応型通所!AX51/(【記載例】認知症対応型通所!$BB$8/7),""))</f>
        <v>12</v>
      </c>
      <c r="BA51" s="330"/>
      <c r="BB51" s="302"/>
      <c r="BC51" s="303"/>
      <c r="BD51" s="303"/>
      <c r="BE51" s="303"/>
      <c r="BF51" s="304"/>
    </row>
    <row r="52" spans="2:58" ht="20.25" customHeight="1" x14ac:dyDescent="0.55000000000000004">
      <c r="B52" s="370">
        <f>B49+1</f>
        <v>11</v>
      </c>
      <c r="C52" s="375" t="s">
        <v>62</v>
      </c>
      <c r="D52" s="376"/>
      <c r="E52" s="377"/>
      <c r="F52" s="115"/>
      <c r="G52" s="421" t="s">
        <v>197</v>
      </c>
      <c r="H52" s="423" t="s">
        <v>14</v>
      </c>
      <c r="I52" s="407"/>
      <c r="J52" s="407"/>
      <c r="K52" s="408"/>
      <c r="L52" s="424" t="s">
        <v>132</v>
      </c>
      <c r="M52" s="425"/>
      <c r="N52" s="425"/>
      <c r="O52" s="426"/>
      <c r="P52" s="430" t="s">
        <v>49</v>
      </c>
      <c r="Q52" s="431"/>
      <c r="R52" s="43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1"/>
      <c r="AY52" s="372"/>
      <c r="AZ52" s="373"/>
      <c r="BA52" s="374"/>
      <c r="BB52" s="418" t="s">
        <v>136</v>
      </c>
      <c r="BC52" s="419"/>
      <c r="BD52" s="419"/>
      <c r="BE52" s="419"/>
      <c r="BF52" s="420"/>
    </row>
    <row r="53" spans="2:58" ht="20.25" customHeight="1" x14ac:dyDescent="0.55000000000000004">
      <c r="B53" s="370"/>
      <c r="C53" s="378"/>
      <c r="D53" s="379"/>
      <c r="E53" s="380"/>
      <c r="F53" s="92"/>
      <c r="G53" s="402"/>
      <c r="H53" s="406"/>
      <c r="I53" s="407"/>
      <c r="J53" s="407"/>
      <c r="K53" s="408"/>
      <c r="L53" s="412"/>
      <c r="M53" s="413"/>
      <c r="N53" s="413"/>
      <c r="O53" s="414"/>
      <c r="P53" s="305" t="s">
        <v>15</v>
      </c>
      <c r="Q53" s="306"/>
      <c r="R53" s="307"/>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308">
        <f>IF($BB$3="４週",SUM(S53:AT53),IF($BB$3="暦月",SUM(S53:AW53),""))</f>
        <v>48</v>
      </c>
      <c r="AY53" s="309"/>
      <c r="AZ53" s="310">
        <f>IF($BB$3="４週",AX53/4,IF($BB$3="暦月",【記載例】認知症対応型通所!AX53/(【記載例】認知症対応型通所!$BB$8/7),""))</f>
        <v>12</v>
      </c>
      <c r="BA53" s="311"/>
      <c r="BB53" s="299"/>
      <c r="BC53" s="300"/>
      <c r="BD53" s="300"/>
      <c r="BE53" s="300"/>
      <c r="BF53" s="301"/>
    </row>
    <row r="54" spans="2:58" ht="20.25" customHeight="1" x14ac:dyDescent="0.55000000000000004">
      <c r="B54" s="370"/>
      <c r="C54" s="381"/>
      <c r="D54" s="382"/>
      <c r="E54" s="383"/>
      <c r="F54" s="92" t="str">
        <f>C52</f>
        <v>機能訓練指導員</v>
      </c>
      <c r="G54" s="422"/>
      <c r="H54" s="406"/>
      <c r="I54" s="407"/>
      <c r="J54" s="407"/>
      <c r="K54" s="408"/>
      <c r="L54" s="427"/>
      <c r="M54" s="428"/>
      <c r="N54" s="428"/>
      <c r="O54" s="429"/>
      <c r="P54" s="312" t="s">
        <v>50</v>
      </c>
      <c r="Q54" s="313"/>
      <c r="R54" s="314"/>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315">
        <f>IF($BB$3="４週",SUM(S54:AT54),IF($BB$3="暦月",SUM(S54:AW54),""))</f>
        <v>36</v>
      </c>
      <c r="AY54" s="316"/>
      <c r="AZ54" s="329">
        <f>IF($BB$3="４週",AX54/4,IF($BB$3="暦月",【記載例】認知症対応型通所!AX54/(【記載例】認知症対応型通所!$BB$8/7),""))</f>
        <v>9</v>
      </c>
      <c r="BA54" s="330"/>
      <c r="BB54" s="302"/>
      <c r="BC54" s="303"/>
      <c r="BD54" s="303"/>
      <c r="BE54" s="303"/>
      <c r="BF54" s="304"/>
    </row>
    <row r="55" spans="2:58" ht="20.25" customHeight="1" x14ac:dyDescent="0.55000000000000004">
      <c r="B55" s="370">
        <f>B52+1</f>
        <v>12</v>
      </c>
      <c r="C55" s="375"/>
      <c r="D55" s="376"/>
      <c r="E55" s="377"/>
      <c r="F55" s="115"/>
      <c r="G55" s="421"/>
      <c r="H55" s="423"/>
      <c r="I55" s="407"/>
      <c r="J55" s="407"/>
      <c r="K55" s="408"/>
      <c r="L55" s="424"/>
      <c r="M55" s="425"/>
      <c r="N55" s="425"/>
      <c r="O55" s="426"/>
      <c r="P55" s="430" t="s">
        <v>49</v>
      </c>
      <c r="Q55" s="431"/>
      <c r="R55" s="43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1"/>
      <c r="AY55" s="372"/>
      <c r="AZ55" s="373"/>
      <c r="BA55" s="374"/>
      <c r="BB55" s="442"/>
      <c r="BC55" s="425"/>
      <c r="BD55" s="425"/>
      <c r="BE55" s="425"/>
      <c r="BF55" s="426"/>
    </row>
    <row r="56" spans="2:58" ht="20.25" customHeight="1" x14ac:dyDescent="0.55000000000000004">
      <c r="B56" s="370"/>
      <c r="C56" s="378"/>
      <c r="D56" s="379"/>
      <c r="E56" s="380"/>
      <c r="F56" s="92"/>
      <c r="G56" s="402"/>
      <c r="H56" s="406"/>
      <c r="I56" s="407"/>
      <c r="J56" s="407"/>
      <c r="K56" s="408"/>
      <c r="L56" s="412"/>
      <c r="M56" s="413"/>
      <c r="N56" s="413"/>
      <c r="O56" s="414"/>
      <c r="P56" s="305" t="s">
        <v>15</v>
      </c>
      <c r="Q56" s="306"/>
      <c r="R56" s="307"/>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308">
        <f>IF($BB$3="４週",SUM(S56:AT56),IF($BB$3="暦月",SUM(S56:AW56),""))</f>
        <v>0</v>
      </c>
      <c r="AY56" s="309"/>
      <c r="AZ56" s="310">
        <f>IF($BB$3="４週",AX56/4,IF($BB$3="暦月",【記載例】認知症対応型通所!AX56/(【記載例】認知症対応型通所!$BB$8/7),""))</f>
        <v>0</v>
      </c>
      <c r="BA56" s="311"/>
      <c r="BB56" s="443"/>
      <c r="BC56" s="413"/>
      <c r="BD56" s="413"/>
      <c r="BE56" s="413"/>
      <c r="BF56" s="414"/>
    </row>
    <row r="57" spans="2:58" ht="20.25" customHeight="1" x14ac:dyDescent="0.55000000000000004">
      <c r="B57" s="370"/>
      <c r="C57" s="381"/>
      <c r="D57" s="382"/>
      <c r="E57" s="383"/>
      <c r="F57" s="92">
        <f>C55</f>
        <v>0</v>
      </c>
      <c r="G57" s="422"/>
      <c r="H57" s="406"/>
      <c r="I57" s="407"/>
      <c r="J57" s="407"/>
      <c r="K57" s="408"/>
      <c r="L57" s="427"/>
      <c r="M57" s="428"/>
      <c r="N57" s="428"/>
      <c r="O57" s="429"/>
      <c r="P57" s="312" t="s">
        <v>50</v>
      </c>
      <c r="Q57" s="313"/>
      <c r="R57" s="314"/>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315">
        <f>IF($BB$3="４週",SUM(S57:AT57),IF($BB$3="暦月",SUM(S57:AW57),""))</f>
        <v>0</v>
      </c>
      <c r="AY57" s="316"/>
      <c r="AZ57" s="329">
        <f>IF($BB$3="４週",AX57/4,IF($BB$3="暦月",【記載例】認知症対応型通所!AX57/(【記載例】認知症対応型通所!$BB$8/7),""))</f>
        <v>0</v>
      </c>
      <c r="BA57" s="330"/>
      <c r="BB57" s="444"/>
      <c r="BC57" s="428"/>
      <c r="BD57" s="428"/>
      <c r="BE57" s="428"/>
      <c r="BF57" s="429"/>
    </row>
    <row r="58" spans="2:58" ht="20.25" customHeight="1" x14ac:dyDescent="0.55000000000000004">
      <c r="B58" s="370">
        <f>B55+1</f>
        <v>13</v>
      </c>
      <c r="C58" s="375"/>
      <c r="D58" s="376"/>
      <c r="E58" s="377"/>
      <c r="F58" s="115"/>
      <c r="G58" s="421"/>
      <c r="H58" s="423"/>
      <c r="I58" s="407"/>
      <c r="J58" s="407"/>
      <c r="K58" s="408"/>
      <c r="L58" s="424"/>
      <c r="M58" s="425"/>
      <c r="N58" s="425"/>
      <c r="O58" s="426"/>
      <c r="P58" s="430" t="s">
        <v>49</v>
      </c>
      <c r="Q58" s="431"/>
      <c r="R58" s="43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1"/>
      <c r="AY58" s="372"/>
      <c r="AZ58" s="373"/>
      <c r="BA58" s="374"/>
      <c r="BB58" s="442"/>
      <c r="BC58" s="425"/>
      <c r="BD58" s="425"/>
      <c r="BE58" s="425"/>
      <c r="BF58" s="426"/>
    </row>
    <row r="59" spans="2:58" ht="20.25" customHeight="1" x14ac:dyDescent="0.55000000000000004">
      <c r="B59" s="370"/>
      <c r="C59" s="378"/>
      <c r="D59" s="379"/>
      <c r="E59" s="380"/>
      <c r="F59" s="92"/>
      <c r="G59" s="402"/>
      <c r="H59" s="406"/>
      <c r="I59" s="407"/>
      <c r="J59" s="407"/>
      <c r="K59" s="408"/>
      <c r="L59" s="412"/>
      <c r="M59" s="413"/>
      <c r="N59" s="413"/>
      <c r="O59" s="414"/>
      <c r="P59" s="305" t="s">
        <v>15</v>
      </c>
      <c r="Q59" s="306"/>
      <c r="R59" s="307"/>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308">
        <f>IF($BB$3="４週",SUM(S59:AT59),IF($BB$3="暦月",SUM(S59:AW59),""))</f>
        <v>0</v>
      </c>
      <c r="AY59" s="309"/>
      <c r="AZ59" s="310">
        <f>IF($BB$3="４週",AX59/4,IF($BB$3="暦月",【記載例】認知症対応型通所!AX59/(【記載例】認知症対応型通所!$BB$8/7),""))</f>
        <v>0</v>
      </c>
      <c r="BA59" s="311"/>
      <c r="BB59" s="443"/>
      <c r="BC59" s="413"/>
      <c r="BD59" s="413"/>
      <c r="BE59" s="413"/>
      <c r="BF59" s="414"/>
    </row>
    <row r="60" spans="2:58" ht="20.25" customHeight="1" thickBot="1" x14ac:dyDescent="0.6">
      <c r="B60" s="479"/>
      <c r="C60" s="381"/>
      <c r="D60" s="382"/>
      <c r="E60" s="383"/>
      <c r="F60" s="95">
        <f>C58</f>
        <v>0</v>
      </c>
      <c r="G60" s="480"/>
      <c r="H60" s="481"/>
      <c r="I60" s="482"/>
      <c r="J60" s="482"/>
      <c r="K60" s="483"/>
      <c r="L60" s="484"/>
      <c r="M60" s="446"/>
      <c r="N60" s="446"/>
      <c r="O60" s="447"/>
      <c r="P60" s="448" t="s">
        <v>50</v>
      </c>
      <c r="Q60" s="449"/>
      <c r="R60" s="450"/>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315">
        <f>IF($BB$3="４週",SUM(S60:AT60),IF($BB$3="暦月",SUM(S60:AW60),""))</f>
        <v>0</v>
      </c>
      <c r="AY60" s="316"/>
      <c r="AZ60" s="329">
        <f>IF($BB$3="４週",AX60/4,IF($BB$3="暦月",【記載例】認知症対応型通所!AX60/(【記載例】認知症対応型通所!$BB$8/7),""))</f>
        <v>0</v>
      </c>
      <c r="BA60" s="330"/>
      <c r="BB60" s="445"/>
      <c r="BC60" s="446"/>
      <c r="BD60" s="446"/>
      <c r="BE60" s="446"/>
      <c r="BF60" s="447"/>
    </row>
    <row r="61" spans="2:58" s="186" customFormat="1" ht="6" customHeight="1" thickBot="1" x14ac:dyDescent="0.6">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49999999999999" customHeight="1" x14ac:dyDescent="0.55000000000000004">
      <c r="B62" s="265"/>
      <c r="C62" s="266"/>
      <c r="D62" s="266"/>
      <c r="E62" s="266"/>
      <c r="F62" s="187"/>
      <c r="G62" s="436" t="s">
        <v>193</v>
      </c>
      <c r="H62" s="436"/>
      <c r="I62" s="436"/>
      <c r="J62" s="436"/>
      <c r="K62" s="437"/>
      <c r="L62" s="260"/>
      <c r="M62" s="489" t="s">
        <v>60</v>
      </c>
      <c r="N62" s="490"/>
      <c r="O62" s="490"/>
      <c r="P62" s="490"/>
      <c r="Q62" s="490"/>
      <c r="R62" s="491"/>
      <c r="S62" s="261">
        <f t="shared" ref="S62:AH64" si="1">IF(SUMIF($F$22:$F$60, $M62, S$22:S$60)=0,"",SUMIF($F$22:$F$60, $M62, S$22:S$60))</f>
        <v>7</v>
      </c>
      <c r="T62" s="262">
        <f t="shared" si="1"/>
        <v>7</v>
      </c>
      <c r="U62" s="262">
        <f t="shared" si="1"/>
        <v>7</v>
      </c>
      <c r="V62" s="262">
        <f t="shared" si="1"/>
        <v>7</v>
      </c>
      <c r="W62" s="262">
        <f t="shared" si="1"/>
        <v>7</v>
      </c>
      <c r="X62" s="262">
        <f t="shared" si="1"/>
        <v>7</v>
      </c>
      <c r="Y62" s="263">
        <f t="shared" si="1"/>
        <v>7</v>
      </c>
      <c r="Z62" s="261">
        <f t="shared" si="1"/>
        <v>7</v>
      </c>
      <c r="AA62" s="262">
        <f t="shared" si="1"/>
        <v>7</v>
      </c>
      <c r="AB62" s="262">
        <f t="shared" si="1"/>
        <v>7</v>
      </c>
      <c r="AC62" s="262">
        <f t="shared" si="1"/>
        <v>7</v>
      </c>
      <c r="AD62" s="262">
        <f t="shared" si="1"/>
        <v>7</v>
      </c>
      <c r="AE62" s="262">
        <f t="shared" si="1"/>
        <v>7</v>
      </c>
      <c r="AF62" s="263">
        <f t="shared" si="1"/>
        <v>7</v>
      </c>
      <c r="AG62" s="261">
        <f t="shared" si="1"/>
        <v>7</v>
      </c>
      <c r="AH62" s="262">
        <f t="shared" si="1"/>
        <v>7</v>
      </c>
      <c r="AI62" s="262">
        <f t="shared" ref="AI62:AW64" si="2">IF(SUMIF($F$22:$F$60, $M62, AI$22:AI$60)=0,"",SUMIF($F$22:$F$60, $M62, AI$22:AI$60))</f>
        <v>7</v>
      </c>
      <c r="AJ62" s="262">
        <f t="shared" si="2"/>
        <v>7</v>
      </c>
      <c r="AK62" s="262">
        <f t="shared" si="2"/>
        <v>7</v>
      </c>
      <c r="AL62" s="262">
        <f t="shared" si="2"/>
        <v>7</v>
      </c>
      <c r="AM62" s="263">
        <f t="shared" si="2"/>
        <v>7</v>
      </c>
      <c r="AN62" s="261">
        <f t="shared" si="2"/>
        <v>7</v>
      </c>
      <c r="AO62" s="262">
        <f t="shared" si="2"/>
        <v>7</v>
      </c>
      <c r="AP62" s="262">
        <f t="shared" si="2"/>
        <v>7</v>
      </c>
      <c r="AQ62" s="262">
        <f t="shared" si="2"/>
        <v>7</v>
      </c>
      <c r="AR62" s="262">
        <f t="shared" si="2"/>
        <v>7</v>
      </c>
      <c r="AS62" s="262">
        <f t="shared" si="2"/>
        <v>7</v>
      </c>
      <c r="AT62" s="263">
        <f t="shared" si="2"/>
        <v>7</v>
      </c>
      <c r="AU62" s="261" t="str">
        <f t="shared" si="2"/>
        <v/>
      </c>
      <c r="AV62" s="262" t="str">
        <f t="shared" si="2"/>
        <v/>
      </c>
      <c r="AW62" s="262" t="str">
        <f t="shared" si="2"/>
        <v/>
      </c>
      <c r="AX62" s="466">
        <f>IF(SUMIF($F$22:$F$60, $M62, AX$22:AX$60)=0,"",SUMIF($F$22:$F$60, $M62, AX$22:AX$60))</f>
        <v>196</v>
      </c>
      <c r="AY62" s="467"/>
      <c r="AZ62" s="468">
        <f t="shared" ref="AZ62:AZ64" si="3">IF(AX62="","",IF($BB$3="４週",AX62/4,IF($BB$3="暦月",AX62/($BB$8/7),"")))</f>
        <v>49</v>
      </c>
      <c r="BA62" s="469"/>
      <c r="BB62" s="451"/>
      <c r="BC62" s="452"/>
      <c r="BD62" s="452"/>
      <c r="BE62" s="452"/>
      <c r="BF62" s="453"/>
    </row>
    <row r="63" spans="2:58" ht="20.149999999999999" customHeight="1" x14ac:dyDescent="0.55000000000000004">
      <c r="B63" s="267"/>
      <c r="C63" s="202"/>
      <c r="D63" s="202"/>
      <c r="E63" s="202"/>
      <c r="F63" s="189"/>
      <c r="G63" s="438"/>
      <c r="H63" s="438"/>
      <c r="I63" s="438"/>
      <c r="J63" s="438"/>
      <c r="K63" s="439"/>
      <c r="L63" s="264"/>
      <c r="M63" s="433" t="s">
        <v>5</v>
      </c>
      <c r="N63" s="434"/>
      <c r="O63" s="434"/>
      <c r="P63" s="434"/>
      <c r="Q63" s="434"/>
      <c r="R63" s="435"/>
      <c r="S63" s="261">
        <f t="shared" si="1"/>
        <v>4</v>
      </c>
      <c r="T63" s="262">
        <f t="shared" si="1"/>
        <v>4</v>
      </c>
      <c r="U63" s="262">
        <f t="shared" si="1"/>
        <v>4</v>
      </c>
      <c r="V63" s="262">
        <f t="shared" si="1"/>
        <v>4</v>
      </c>
      <c r="W63" s="262">
        <f t="shared" si="1"/>
        <v>4</v>
      </c>
      <c r="X63" s="262">
        <f t="shared" si="1"/>
        <v>4</v>
      </c>
      <c r="Y63" s="263">
        <f t="shared" si="1"/>
        <v>4</v>
      </c>
      <c r="Z63" s="261">
        <f t="shared" si="1"/>
        <v>4</v>
      </c>
      <c r="AA63" s="262">
        <f t="shared" si="1"/>
        <v>4</v>
      </c>
      <c r="AB63" s="262">
        <f t="shared" si="1"/>
        <v>4</v>
      </c>
      <c r="AC63" s="262">
        <f t="shared" si="1"/>
        <v>4</v>
      </c>
      <c r="AD63" s="262">
        <f t="shared" si="1"/>
        <v>4</v>
      </c>
      <c r="AE63" s="262">
        <f t="shared" si="1"/>
        <v>4</v>
      </c>
      <c r="AF63" s="263">
        <f t="shared" si="1"/>
        <v>4</v>
      </c>
      <c r="AG63" s="261">
        <f t="shared" si="1"/>
        <v>4</v>
      </c>
      <c r="AH63" s="262">
        <f t="shared" si="1"/>
        <v>4</v>
      </c>
      <c r="AI63" s="262">
        <f t="shared" si="2"/>
        <v>4</v>
      </c>
      <c r="AJ63" s="262">
        <f t="shared" si="2"/>
        <v>4</v>
      </c>
      <c r="AK63" s="262">
        <f t="shared" si="2"/>
        <v>4</v>
      </c>
      <c r="AL63" s="262">
        <f t="shared" si="2"/>
        <v>4</v>
      </c>
      <c r="AM63" s="263">
        <f t="shared" si="2"/>
        <v>4</v>
      </c>
      <c r="AN63" s="261">
        <f t="shared" si="2"/>
        <v>4</v>
      </c>
      <c r="AO63" s="262">
        <f t="shared" si="2"/>
        <v>4</v>
      </c>
      <c r="AP63" s="262">
        <f t="shared" si="2"/>
        <v>4</v>
      </c>
      <c r="AQ63" s="262">
        <f t="shared" si="2"/>
        <v>4</v>
      </c>
      <c r="AR63" s="262">
        <f t="shared" si="2"/>
        <v>4</v>
      </c>
      <c r="AS63" s="262">
        <f t="shared" si="2"/>
        <v>4</v>
      </c>
      <c r="AT63" s="263">
        <f t="shared" si="2"/>
        <v>4</v>
      </c>
      <c r="AU63" s="261" t="str">
        <f t="shared" si="2"/>
        <v/>
      </c>
      <c r="AV63" s="262" t="str">
        <f t="shared" si="2"/>
        <v/>
      </c>
      <c r="AW63" s="262" t="str">
        <f t="shared" si="2"/>
        <v/>
      </c>
      <c r="AX63" s="466">
        <f>IF(SUMIF($F$22:$F$60, $M63, AX$22:AX$60)=0,"",SUMIF($F$22:$F$60, $M63, AX$22:AX$60))</f>
        <v>112</v>
      </c>
      <c r="AY63" s="467"/>
      <c r="AZ63" s="468">
        <f t="shared" si="3"/>
        <v>28</v>
      </c>
      <c r="BA63" s="469"/>
      <c r="BB63" s="454"/>
      <c r="BC63" s="455"/>
      <c r="BD63" s="455"/>
      <c r="BE63" s="455"/>
      <c r="BF63" s="456"/>
    </row>
    <row r="64" spans="2:58" ht="20.25" customHeight="1" x14ac:dyDescent="0.55000000000000004">
      <c r="B64" s="258"/>
      <c r="C64" s="259"/>
      <c r="D64" s="259"/>
      <c r="E64" s="259"/>
      <c r="F64" s="189"/>
      <c r="G64" s="440"/>
      <c r="H64" s="440"/>
      <c r="I64" s="440"/>
      <c r="J64" s="440"/>
      <c r="K64" s="441"/>
      <c r="L64" s="264"/>
      <c r="M64" s="433" t="s">
        <v>61</v>
      </c>
      <c r="N64" s="434"/>
      <c r="O64" s="434"/>
      <c r="P64" s="434"/>
      <c r="Q64" s="434"/>
      <c r="R64" s="435"/>
      <c r="S64" s="261">
        <f t="shared" si="1"/>
        <v>14</v>
      </c>
      <c r="T64" s="262">
        <f t="shared" si="1"/>
        <v>14</v>
      </c>
      <c r="U64" s="262">
        <f t="shared" si="1"/>
        <v>14</v>
      </c>
      <c r="V64" s="262">
        <f t="shared" si="1"/>
        <v>14</v>
      </c>
      <c r="W64" s="262">
        <f t="shared" si="1"/>
        <v>14</v>
      </c>
      <c r="X64" s="262">
        <f t="shared" si="1"/>
        <v>14</v>
      </c>
      <c r="Y64" s="263">
        <f t="shared" si="1"/>
        <v>14</v>
      </c>
      <c r="Z64" s="261">
        <f t="shared" si="1"/>
        <v>14</v>
      </c>
      <c r="AA64" s="262">
        <f t="shared" si="1"/>
        <v>14</v>
      </c>
      <c r="AB64" s="262">
        <f t="shared" si="1"/>
        <v>14</v>
      </c>
      <c r="AC64" s="262">
        <f t="shared" si="1"/>
        <v>14</v>
      </c>
      <c r="AD64" s="262">
        <f t="shared" si="1"/>
        <v>14</v>
      </c>
      <c r="AE64" s="262">
        <f t="shared" si="1"/>
        <v>14</v>
      </c>
      <c r="AF64" s="263">
        <f t="shared" si="1"/>
        <v>14</v>
      </c>
      <c r="AG64" s="261">
        <f t="shared" si="1"/>
        <v>14</v>
      </c>
      <c r="AH64" s="262">
        <f t="shared" si="1"/>
        <v>14</v>
      </c>
      <c r="AI64" s="262">
        <f t="shared" si="2"/>
        <v>14</v>
      </c>
      <c r="AJ64" s="262">
        <f t="shared" si="2"/>
        <v>14</v>
      </c>
      <c r="AK64" s="262">
        <f t="shared" si="2"/>
        <v>14</v>
      </c>
      <c r="AL64" s="262">
        <f t="shared" si="2"/>
        <v>14</v>
      </c>
      <c r="AM64" s="263">
        <f t="shared" si="2"/>
        <v>14</v>
      </c>
      <c r="AN64" s="261">
        <f t="shared" si="2"/>
        <v>14</v>
      </c>
      <c r="AO64" s="262">
        <f t="shared" si="2"/>
        <v>14</v>
      </c>
      <c r="AP64" s="262">
        <f t="shared" si="2"/>
        <v>14</v>
      </c>
      <c r="AQ64" s="262">
        <f t="shared" si="2"/>
        <v>14</v>
      </c>
      <c r="AR64" s="262">
        <f t="shared" si="2"/>
        <v>14</v>
      </c>
      <c r="AS64" s="262">
        <f t="shared" si="2"/>
        <v>14</v>
      </c>
      <c r="AT64" s="263">
        <f t="shared" si="2"/>
        <v>14</v>
      </c>
      <c r="AU64" s="261" t="str">
        <f t="shared" si="2"/>
        <v/>
      </c>
      <c r="AV64" s="262" t="str">
        <f t="shared" si="2"/>
        <v/>
      </c>
      <c r="AW64" s="262" t="str">
        <f t="shared" si="2"/>
        <v/>
      </c>
      <c r="AX64" s="466">
        <f>IF(SUMIF($F$22:$F$60, $M64, AX$22:AX$60)=0,"",SUMIF($F$22:$F$60, $M64, AX$22:AX$60))</f>
        <v>392</v>
      </c>
      <c r="AY64" s="467"/>
      <c r="AZ64" s="468">
        <f t="shared" si="3"/>
        <v>98</v>
      </c>
      <c r="BA64" s="469"/>
      <c r="BB64" s="454"/>
      <c r="BC64" s="455"/>
      <c r="BD64" s="455"/>
      <c r="BE64" s="455"/>
      <c r="BF64" s="456"/>
    </row>
    <row r="65" spans="1:73" ht="20.25" customHeight="1" x14ac:dyDescent="0.55000000000000004">
      <c r="B65" s="188"/>
      <c r="C65" s="189"/>
      <c r="D65" s="189"/>
      <c r="E65" s="189"/>
      <c r="F65" s="189"/>
      <c r="G65" s="485" t="s">
        <v>194</v>
      </c>
      <c r="H65" s="485"/>
      <c r="I65" s="485"/>
      <c r="J65" s="485"/>
      <c r="K65" s="485"/>
      <c r="L65" s="485"/>
      <c r="M65" s="485"/>
      <c r="N65" s="485"/>
      <c r="O65" s="485"/>
      <c r="P65" s="485"/>
      <c r="Q65" s="485"/>
      <c r="R65" s="486"/>
      <c r="S65" s="239">
        <v>12</v>
      </c>
      <c r="T65" s="240">
        <v>12</v>
      </c>
      <c r="U65" s="240">
        <v>12</v>
      </c>
      <c r="V65" s="240">
        <v>12</v>
      </c>
      <c r="W65" s="240">
        <v>12</v>
      </c>
      <c r="X65" s="240">
        <v>12</v>
      </c>
      <c r="Y65" s="241">
        <v>12</v>
      </c>
      <c r="Z65" s="239">
        <v>12</v>
      </c>
      <c r="AA65" s="240">
        <v>12</v>
      </c>
      <c r="AB65" s="240">
        <v>12</v>
      </c>
      <c r="AC65" s="240">
        <v>12</v>
      </c>
      <c r="AD65" s="240">
        <v>12</v>
      </c>
      <c r="AE65" s="240">
        <v>12</v>
      </c>
      <c r="AF65" s="241">
        <v>12</v>
      </c>
      <c r="AG65" s="239">
        <v>12</v>
      </c>
      <c r="AH65" s="240">
        <v>12</v>
      </c>
      <c r="AI65" s="240">
        <v>12</v>
      </c>
      <c r="AJ65" s="240">
        <v>12</v>
      </c>
      <c r="AK65" s="240">
        <v>12</v>
      </c>
      <c r="AL65" s="240">
        <v>12</v>
      </c>
      <c r="AM65" s="241">
        <v>12</v>
      </c>
      <c r="AN65" s="239">
        <v>12</v>
      </c>
      <c r="AO65" s="240">
        <v>12</v>
      </c>
      <c r="AP65" s="240">
        <v>12</v>
      </c>
      <c r="AQ65" s="240">
        <v>12</v>
      </c>
      <c r="AR65" s="240">
        <v>12</v>
      </c>
      <c r="AS65" s="240">
        <v>12</v>
      </c>
      <c r="AT65" s="241">
        <v>12</v>
      </c>
      <c r="AU65" s="239"/>
      <c r="AV65" s="240"/>
      <c r="AW65" s="241"/>
      <c r="AX65" s="470"/>
      <c r="AY65" s="471"/>
      <c r="AZ65" s="471"/>
      <c r="BA65" s="472"/>
      <c r="BB65" s="454"/>
      <c r="BC65" s="455"/>
      <c r="BD65" s="455"/>
      <c r="BE65" s="455"/>
      <c r="BF65" s="456"/>
    </row>
    <row r="66" spans="1:73" ht="20.25" customHeight="1" thickBot="1" x14ac:dyDescent="0.6">
      <c r="B66" s="190"/>
      <c r="C66" s="191"/>
      <c r="D66" s="191"/>
      <c r="E66" s="191"/>
      <c r="F66" s="191"/>
      <c r="G66" s="487" t="s">
        <v>195</v>
      </c>
      <c r="H66" s="487"/>
      <c r="I66" s="487"/>
      <c r="J66" s="487"/>
      <c r="K66" s="487"/>
      <c r="L66" s="487"/>
      <c r="M66" s="487"/>
      <c r="N66" s="487"/>
      <c r="O66" s="487"/>
      <c r="P66" s="487"/>
      <c r="Q66" s="487"/>
      <c r="R66" s="488"/>
      <c r="S66" s="239">
        <v>7</v>
      </c>
      <c r="T66" s="240">
        <v>7</v>
      </c>
      <c r="U66" s="240">
        <v>7</v>
      </c>
      <c r="V66" s="240">
        <v>7</v>
      </c>
      <c r="W66" s="240">
        <v>7</v>
      </c>
      <c r="X66" s="240">
        <v>7</v>
      </c>
      <c r="Y66" s="241">
        <v>7</v>
      </c>
      <c r="Z66" s="239">
        <v>7</v>
      </c>
      <c r="AA66" s="240">
        <v>7</v>
      </c>
      <c r="AB66" s="240">
        <v>7</v>
      </c>
      <c r="AC66" s="240">
        <v>7</v>
      </c>
      <c r="AD66" s="240">
        <v>7</v>
      </c>
      <c r="AE66" s="240">
        <v>7</v>
      </c>
      <c r="AF66" s="241">
        <v>7</v>
      </c>
      <c r="AG66" s="239">
        <v>7</v>
      </c>
      <c r="AH66" s="240">
        <v>7</v>
      </c>
      <c r="AI66" s="240">
        <v>7</v>
      </c>
      <c r="AJ66" s="240">
        <v>7</v>
      </c>
      <c r="AK66" s="240">
        <v>7</v>
      </c>
      <c r="AL66" s="240">
        <v>7</v>
      </c>
      <c r="AM66" s="241">
        <v>7</v>
      </c>
      <c r="AN66" s="239">
        <v>7</v>
      </c>
      <c r="AO66" s="240">
        <v>7</v>
      </c>
      <c r="AP66" s="240">
        <v>7</v>
      </c>
      <c r="AQ66" s="240">
        <v>7</v>
      </c>
      <c r="AR66" s="240">
        <v>7</v>
      </c>
      <c r="AS66" s="240">
        <v>7</v>
      </c>
      <c r="AT66" s="241">
        <v>7</v>
      </c>
      <c r="AU66" s="239"/>
      <c r="AV66" s="240"/>
      <c r="AW66" s="241"/>
      <c r="AX66" s="473"/>
      <c r="AY66" s="474"/>
      <c r="AZ66" s="474"/>
      <c r="BA66" s="475"/>
      <c r="BB66" s="454"/>
      <c r="BC66" s="455"/>
      <c r="BD66" s="455"/>
      <c r="BE66" s="455"/>
      <c r="BF66" s="456"/>
    </row>
    <row r="67" spans="1:73" ht="18.75" customHeight="1" x14ac:dyDescent="0.55000000000000004">
      <c r="B67" s="290" t="s">
        <v>196</v>
      </c>
      <c r="C67" s="291"/>
      <c r="D67" s="291"/>
      <c r="E67" s="291"/>
      <c r="F67" s="291"/>
      <c r="G67" s="291"/>
      <c r="H67" s="291"/>
      <c r="I67" s="291"/>
      <c r="J67" s="291"/>
      <c r="K67" s="292"/>
      <c r="L67" s="460" t="s">
        <v>60</v>
      </c>
      <c r="M67" s="460"/>
      <c r="N67" s="460"/>
      <c r="O67" s="460"/>
      <c r="P67" s="460"/>
      <c r="Q67" s="460"/>
      <c r="R67" s="461"/>
      <c r="S67" s="242">
        <f>IF($L67="","",IF(COUNTIFS($F$22:$F$60,$L67,S$22:S$60,"&gt;0")=0,"",COUNTIFS($F$22:$F$60,$L67,S$22:S$60,"&gt;0")))</f>
        <v>1</v>
      </c>
      <c r="T67" s="243">
        <f t="shared" ref="T67:AW71" si="4">IF($L67="","",IF(COUNTIFS($F$22:$F$60,$L67,T$22:T$60,"&gt;0")=0,"",COUNTIFS($F$22:$F$60,$L67,T$22:T$60,"&gt;0")))</f>
        <v>1</v>
      </c>
      <c r="U67" s="243">
        <f t="shared" si="4"/>
        <v>1</v>
      </c>
      <c r="V67" s="243">
        <f t="shared" si="4"/>
        <v>1</v>
      </c>
      <c r="W67" s="243">
        <f t="shared" si="4"/>
        <v>1</v>
      </c>
      <c r="X67" s="243">
        <f t="shared" si="4"/>
        <v>1</v>
      </c>
      <c r="Y67" s="244">
        <f t="shared" si="4"/>
        <v>1</v>
      </c>
      <c r="Z67" s="245">
        <f t="shared" si="4"/>
        <v>1</v>
      </c>
      <c r="AA67" s="243">
        <f t="shared" si="4"/>
        <v>1</v>
      </c>
      <c r="AB67" s="243">
        <f t="shared" si="4"/>
        <v>1</v>
      </c>
      <c r="AC67" s="243">
        <f t="shared" si="4"/>
        <v>1</v>
      </c>
      <c r="AD67" s="243">
        <f t="shared" si="4"/>
        <v>1</v>
      </c>
      <c r="AE67" s="243">
        <f t="shared" si="4"/>
        <v>1</v>
      </c>
      <c r="AF67" s="244">
        <f t="shared" si="4"/>
        <v>1</v>
      </c>
      <c r="AG67" s="243">
        <f t="shared" si="4"/>
        <v>1</v>
      </c>
      <c r="AH67" s="243">
        <f t="shared" si="4"/>
        <v>1</v>
      </c>
      <c r="AI67" s="243">
        <f t="shared" si="4"/>
        <v>1</v>
      </c>
      <c r="AJ67" s="243">
        <f t="shared" si="4"/>
        <v>1</v>
      </c>
      <c r="AK67" s="243">
        <f t="shared" si="4"/>
        <v>1</v>
      </c>
      <c r="AL67" s="243">
        <f t="shared" si="4"/>
        <v>1</v>
      </c>
      <c r="AM67" s="244">
        <f t="shared" si="4"/>
        <v>1</v>
      </c>
      <c r="AN67" s="243">
        <f t="shared" si="4"/>
        <v>1</v>
      </c>
      <c r="AO67" s="243">
        <f t="shared" si="4"/>
        <v>1</v>
      </c>
      <c r="AP67" s="243">
        <f t="shared" si="4"/>
        <v>1</v>
      </c>
      <c r="AQ67" s="243">
        <f t="shared" si="4"/>
        <v>1</v>
      </c>
      <c r="AR67" s="243">
        <f t="shared" si="4"/>
        <v>1</v>
      </c>
      <c r="AS67" s="243">
        <f t="shared" si="4"/>
        <v>1</v>
      </c>
      <c r="AT67" s="244">
        <f t="shared" si="4"/>
        <v>1</v>
      </c>
      <c r="AU67" s="243" t="str">
        <f t="shared" si="4"/>
        <v/>
      </c>
      <c r="AV67" s="243" t="str">
        <f t="shared" si="4"/>
        <v/>
      </c>
      <c r="AW67" s="244" t="str">
        <f t="shared" si="4"/>
        <v/>
      </c>
      <c r="AX67" s="473"/>
      <c r="AY67" s="474"/>
      <c r="AZ67" s="474"/>
      <c r="BA67" s="475"/>
      <c r="BB67" s="454"/>
      <c r="BC67" s="455"/>
      <c r="BD67" s="455"/>
      <c r="BE67" s="455"/>
      <c r="BF67" s="456"/>
    </row>
    <row r="68" spans="1:73" ht="18.75" customHeight="1" x14ac:dyDescent="0.55000000000000004">
      <c r="B68" s="290"/>
      <c r="C68" s="291"/>
      <c r="D68" s="291"/>
      <c r="E68" s="291"/>
      <c r="F68" s="291"/>
      <c r="G68" s="291"/>
      <c r="H68" s="291"/>
      <c r="I68" s="291"/>
      <c r="J68" s="291"/>
      <c r="K68" s="292"/>
      <c r="L68" s="462" t="s">
        <v>5</v>
      </c>
      <c r="M68" s="462"/>
      <c r="N68" s="462"/>
      <c r="O68" s="462"/>
      <c r="P68" s="462"/>
      <c r="Q68" s="462"/>
      <c r="R68" s="463"/>
      <c r="S68" s="236">
        <f t="shared" ref="S68:AH71" si="5">IF($L68="","",IF(COUNTIFS($F$22:$F$60,$L68,S$22:S$60,"&gt;0")=0,"",COUNTIFS($F$22:$F$60,$L68,S$22:S$60,"&gt;0")))</f>
        <v>1</v>
      </c>
      <c r="T68" s="237">
        <f>IF($L68="","",IF(COUNTIFS($F$22:$F$60,$L68,T$22:T$60,"&gt;0")=0,"",COUNTIFS($F$22:$F$60,$L68,T$22:T$60,"&gt;0")))</f>
        <v>1</v>
      </c>
      <c r="U68" s="237">
        <f t="shared" si="5"/>
        <v>1</v>
      </c>
      <c r="V68" s="237">
        <f t="shared" si="5"/>
        <v>1</v>
      </c>
      <c r="W68" s="237">
        <f t="shared" si="5"/>
        <v>1</v>
      </c>
      <c r="X68" s="237">
        <f t="shared" si="5"/>
        <v>1</v>
      </c>
      <c r="Y68" s="238">
        <f t="shared" si="5"/>
        <v>1</v>
      </c>
      <c r="Z68" s="246">
        <f t="shared" si="5"/>
        <v>1</v>
      </c>
      <c r="AA68" s="237">
        <f t="shared" si="5"/>
        <v>1</v>
      </c>
      <c r="AB68" s="237">
        <f t="shared" si="5"/>
        <v>1</v>
      </c>
      <c r="AC68" s="237">
        <f t="shared" si="5"/>
        <v>1</v>
      </c>
      <c r="AD68" s="237">
        <f t="shared" si="5"/>
        <v>1</v>
      </c>
      <c r="AE68" s="237">
        <f t="shared" si="5"/>
        <v>1</v>
      </c>
      <c r="AF68" s="238">
        <f t="shared" si="5"/>
        <v>1</v>
      </c>
      <c r="AG68" s="237">
        <f t="shared" si="5"/>
        <v>1</v>
      </c>
      <c r="AH68" s="237">
        <f t="shared" si="5"/>
        <v>1</v>
      </c>
      <c r="AI68" s="237">
        <f t="shared" si="4"/>
        <v>1</v>
      </c>
      <c r="AJ68" s="237">
        <f t="shared" si="4"/>
        <v>1</v>
      </c>
      <c r="AK68" s="237">
        <f t="shared" si="4"/>
        <v>1</v>
      </c>
      <c r="AL68" s="237">
        <f t="shared" si="4"/>
        <v>1</v>
      </c>
      <c r="AM68" s="238">
        <f t="shared" si="4"/>
        <v>1</v>
      </c>
      <c r="AN68" s="237">
        <f t="shared" si="4"/>
        <v>1</v>
      </c>
      <c r="AO68" s="237">
        <f t="shared" si="4"/>
        <v>1</v>
      </c>
      <c r="AP68" s="237">
        <f t="shared" si="4"/>
        <v>1</v>
      </c>
      <c r="AQ68" s="237">
        <f t="shared" si="4"/>
        <v>1</v>
      </c>
      <c r="AR68" s="237">
        <f t="shared" si="4"/>
        <v>1</v>
      </c>
      <c r="AS68" s="237">
        <f t="shared" si="4"/>
        <v>1</v>
      </c>
      <c r="AT68" s="238">
        <f t="shared" si="4"/>
        <v>1</v>
      </c>
      <c r="AU68" s="237" t="str">
        <f t="shared" si="4"/>
        <v/>
      </c>
      <c r="AV68" s="237" t="str">
        <f t="shared" si="4"/>
        <v/>
      </c>
      <c r="AW68" s="238" t="str">
        <f t="shared" si="4"/>
        <v/>
      </c>
      <c r="AX68" s="473"/>
      <c r="AY68" s="474"/>
      <c r="AZ68" s="474"/>
      <c r="BA68" s="475"/>
      <c r="BB68" s="454"/>
      <c r="BC68" s="455"/>
      <c r="BD68" s="455"/>
      <c r="BE68" s="455"/>
      <c r="BF68" s="456"/>
    </row>
    <row r="69" spans="1:73" ht="18.75" customHeight="1" x14ac:dyDescent="0.55000000000000004">
      <c r="B69" s="290"/>
      <c r="C69" s="291"/>
      <c r="D69" s="291"/>
      <c r="E69" s="291"/>
      <c r="F69" s="291"/>
      <c r="G69" s="291"/>
      <c r="H69" s="291"/>
      <c r="I69" s="291"/>
      <c r="J69" s="291"/>
      <c r="K69" s="292"/>
      <c r="L69" s="462" t="s">
        <v>61</v>
      </c>
      <c r="M69" s="462"/>
      <c r="N69" s="462"/>
      <c r="O69" s="462"/>
      <c r="P69" s="462"/>
      <c r="Q69" s="462"/>
      <c r="R69" s="463"/>
      <c r="S69" s="236">
        <f t="shared" si="5"/>
        <v>2</v>
      </c>
      <c r="T69" s="237">
        <f t="shared" si="4"/>
        <v>2</v>
      </c>
      <c r="U69" s="237">
        <f t="shared" si="4"/>
        <v>2</v>
      </c>
      <c r="V69" s="237">
        <f t="shared" si="4"/>
        <v>2</v>
      </c>
      <c r="W69" s="237">
        <f t="shared" si="4"/>
        <v>2</v>
      </c>
      <c r="X69" s="237">
        <f>IF($L69="","",IF(COUNTIFS($F$22:$F$60,$L69,X$22:X$60,"&gt;0")=0,"",COUNTIFS($F$22:$F$60,$L69,X$22:X$60,"&gt;0")))</f>
        <v>2</v>
      </c>
      <c r="Y69" s="238">
        <f t="shared" si="4"/>
        <v>2</v>
      </c>
      <c r="Z69" s="246">
        <f t="shared" si="4"/>
        <v>2</v>
      </c>
      <c r="AA69" s="237">
        <f t="shared" si="4"/>
        <v>2</v>
      </c>
      <c r="AB69" s="237">
        <f t="shared" si="4"/>
        <v>2</v>
      </c>
      <c r="AC69" s="237">
        <f t="shared" si="4"/>
        <v>2</v>
      </c>
      <c r="AD69" s="237">
        <f t="shared" si="4"/>
        <v>2</v>
      </c>
      <c r="AE69" s="237">
        <f t="shared" si="4"/>
        <v>2</v>
      </c>
      <c r="AF69" s="238">
        <f t="shared" si="4"/>
        <v>2</v>
      </c>
      <c r="AG69" s="237">
        <f t="shared" si="4"/>
        <v>2</v>
      </c>
      <c r="AH69" s="237">
        <f t="shared" si="4"/>
        <v>2</v>
      </c>
      <c r="AI69" s="237">
        <f t="shared" si="4"/>
        <v>2</v>
      </c>
      <c r="AJ69" s="237">
        <f t="shared" si="4"/>
        <v>2</v>
      </c>
      <c r="AK69" s="237">
        <f t="shared" si="4"/>
        <v>2</v>
      </c>
      <c r="AL69" s="237">
        <f t="shared" si="4"/>
        <v>2</v>
      </c>
      <c r="AM69" s="238">
        <f t="shared" si="4"/>
        <v>2</v>
      </c>
      <c r="AN69" s="237">
        <f t="shared" si="4"/>
        <v>2</v>
      </c>
      <c r="AO69" s="237">
        <f t="shared" si="4"/>
        <v>2</v>
      </c>
      <c r="AP69" s="237">
        <f t="shared" si="4"/>
        <v>2</v>
      </c>
      <c r="AQ69" s="237">
        <f t="shared" si="4"/>
        <v>2</v>
      </c>
      <c r="AR69" s="237">
        <f t="shared" si="4"/>
        <v>2</v>
      </c>
      <c r="AS69" s="237">
        <f t="shared" si="4"/>
        <v>2</v>
      </c>
      <c r="AT69" s="238">
        <f t="shared" si="4"/>
        <v>2</v>
      </c>
      <c r="AU69" s="237" t="str">
        <f t="shared" si="4"/>
        <v/>
      </c>
      <c r="AV69" s="237" t="str">
        <f t="shared" si="4"/>
        <v/>
      </c>
      <c r="AW69" s="238" t="str">
        <f t="shared" si="4"/>
        <v/>
      </c>
      <c r="AX69" s="473"/>
      <c r="AY69" s="474"/>
      <c r="AZ69" s="474"/>
      <c r="BA69" s="475"/>
      <c r="BB69" s="454"/>
      <c r="BC69" s="455"/>
      <c r="BD69" s="455"/>
      <c r="BE69" s="455"/>
      <c r="BF69" s="456"/>
    </row>
    <row r="70" spans="1:73" ht="18.75" customHeight="1" x14ac:dyDescent="0.55000000000000004">
      <c r="B70" s="290"/>
      <c r="C70" s="291"/>
      <c r="D70" s="291"/>
      <c r="E70" s="291"/>
      <c r="F70" s="291"/>
      <c r="G70" s="291"/>
      <c r="H70" s="291"/>
      <c r="I70" s="291"/>
      <c r="J70" s="291"/>
      <c r="K70" s="292"/>
      <c r="L70" s="462" t="s">
        <v>62</v>
      </c>
      <c r="M70" s="462"/>
      <c r="N70" s="462"/>
      <c r="O70" s="462"/>
      <c r="P70" s="462"/>
      <c r="Q70" s="462"/>
      <c r="R70" s="463"/>
      <c r="S70" s="236">
        <f t="shared" si="5"/>
        <v>1</v>
      </c>
      <c r="T70" s="237">
        <f t="shared" si="4"/>
        <v>1</v>
      </c>
      <c r="U70" s="237">
        <f t="shared" si="4"/>
        <v>1</v>
      </c>
      <c r="V70" s="237">
        <f t="shared" si="4"/>
        <v>1</v>
      </c>
      <c r="W70" s="237">
        <f t="shared" si="4"/>
        <v>1</v>
      </c>
      <c r="X70" s="237">
        <f t="shared" si="4"/>
        <v>1</v>
      </c>
      <c r="Y70" s="238">
        <f t="shared" si="4"/>
        <v>1</v>
      </c>
      <c r="Z70" s="246">
        <f t="shared" si="4"/>
        <v>1</v>
      </c>
      <c r="AA70" s="237">
        <f t="shared" si="4"/>
        <v>1</v>
      </c>
      <c r="AB70" s="237">
        <f t="shared" si="4"/>
        <v>1</v>
      </c>
      <c r="AC70" s="237">
        <f t="shared" si="4"/>
        <v>1</v>
      </c>
      <c r="AD70" s="237">
        <f t="shared" si="4"/>
        <v>1</v>
      </c>
      <c r="AE70" s="237">
        <f t="shared" si="4"/>
        <v>1</v>
      </c>
      <c r="AF70" s="238">
        <f t="shared" si="4"/>
        <v>1</v>
      </c>
      <c r="AG70" s="237">
        <f t="shared" si="4"/>
        <v>1</v>
      </c>
      <c r="AH70" s="237">
        <f t="shared" si="4"/>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473"/>
      <c r="AY70" s="474"/>
      <c r="AZ70" s="474"/>
      <c r="BA70" s="475"/>
      <c r="BB70" s="454"/>
      <c r="BC70" s="455"/>
      <c r="BD70" s="455"/>
      <c r="BE70" s="455"/>
      <c r="BF70" s="456"/>
    </row>
    <row r="71" spans="1:73" ht="18.75" customHeight="1" thickBot="1" x14ac:dyDescent="0.6">
      <c r="B71" s="293"/>
      <c r="C71" s="294"/>
      <c r="D71" s="294"/>
      <c r="E71" s="294"/>
      <c r="F71" s="294"/>
      <c r="G71" s="294"/>
      <c r="H71" s="294"/>
      <c r="I71" s="294"/>
      <c r="J71" s="294"/>
      <c r="K71" s="295"/>
      <c r="L71" s="464"/>
      <c r="M71" s="464"/>
      <c r="N71" s="464"/>
      <c r="O71" s="464"/>
      <c r="P71" s="464"/>
      <c r="Q71" s="464"/>
      <c r="R71" s="465"/>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476"/>
      <c r="AY71" s="477"/>
      <c r="AZ71" s="477"/>
      <c r="BA71" s="478"/>
      <c r="BB71" s="457"/>
      <c r="BC71" s="458"/>
      <c r="BD71" s="458"/>
      <c r="BE71" s="458"/>
      <c r="BF71" s="459"/>
    </row>
    <row r="72" spans="1:73" ht="13.5" customHeight="1" x14ac:dyDescent="0.55000000000000004">
      <c r="C72" s="192"/>
      <c r="D72" s="192"/>
      <c r="E72" s="192"/>
      <c r="F72" s="192"/>
      <c r="G72" s="193"/>
      <c r="H72" s="194"/>
      <c r="AF72" s="164"/>
    </row>
    <row r="73" spans="1:73" ht="11.4" customHeight="1" x14ac:dyDescent="0.55000000000000004">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x14ac:dyDescent="0.25">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x14ac:dyDescent="0.55000000000000004">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x14ac:dyDescent="0.55000000000000004">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55000000000000004">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55000000000000004">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55000000000000004">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55000000000000004">
      <c r="C80" s="164"/>
      <c r="D80" s="164"/>
      <c r="E80" s="164"/>
      <c r="F80" s="164"/>
      <c r="G80" s="164"/>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216</v>
      </c>
      <c r="D1" s="11"/>
      <c r="E1" s="11"/>
      <c r="F1" s="11"/>
      <c r="G1" s="11"/>
      <c r="H1" s="5" t="s">
        <v>0</v>
      </c>
      <c r="J1" s="5"/>
      <c r="L1" s="11"/>
      <c r="M1" s="11"/>
      <c r="N1" s="11"/>
      <c r="O1" s="11"/>
      <c r="P1" s="11"/>
      <c r="Q1" s="11"/>
      <c r="R1" s="11"/>
      <c r="AM1" s="8"/>
      <c r="AN1" s="7"/>
      <c r="AO1" s="7" t="s">
        <v>68</v>
      </c>
      <c r="AP1" s="269" t="s">
        <v>176</v>
      </c>
      <c r="AQ1" s="270"/>
      <c r="AR1" s="270"/>
      <c r="AS1" s="270"/>
      <c r="AT1" s="270"/>
      <c r="AU1" s="270"/>
      <c r="AV1" s="270"/>
      <c r="AW1" s="270"/>
      <c r="AX1" s="270"/>
      <c r="AY1" s="270"/>
      <c r="AZ1" s="270"/>
      <c r="BA1" s="270"/>
      <c r="BB1" s="270"/>
      <c r="BC1" s="270"/>
      <c r="BD1" s="270"/>
      <c r="BE1" s="270"/>
      <c r="BF1" s="7" t="s">
        <v>21</v>
      </c>
    </row>
    <row r="2" spans="2:64" s="12" customFormat="1" ht="20.25" customHeight="1" x14ac:dyDescent="0.55000000000000004">
      <c r="C2" s="11"/>
      <c r="D2" s="11"/>
      <c r="E2" s="11"/>
      <c r="F2" s="11"/>
      <c r="G2" s="11"/>
      <c r="J2" s="5"/>
      <c r="L2" s="11"/>
      <c r="M2" s="11"/>
      <c r="N2" s="11"/>
      <c r="O2" s="11"/>
      <c r="P2" s="11"/>
      <c r="Q2" s="11"/>
      <c r="R2" s="11"/>
      <c r="Y2" s="99" t="s">
        <v>64</v>
      </c>
      <c r="Z2" s="271">
        <v>6</v>
      </c>
      <c r="AA2" s="271"/>
      <c r="AB2" s="99" t="s">
        <v>65</v>
      </c>
      <c r="AC2" s="606">
        <f>IF(Z2=0,"",YEAR(DATE(2018+Z2,1,1)))</f>
        <v>2024</v>
      </c>
      <c r="AD2" s="606"/>
      <c r="AE2" s="100" t="s">
        <v>66</v>
      </c>
      <c r="AF2" s="100" t="s">
        <v>1</v>
      </c>
      <c r="AG2" s="271">
        <v>4</v>
      </c>
      <c r="AH2" s="271"/>
      <c r="AI2" s="100" t="s">
        <v>53</v>
      </c>
      <c r="AM2" s="8"/>
      <c r="AN2" s="7"/>
      <c r="AO2" s="7" t="s">
        <v>67</v>
      </c>
      <c r="AP2" s="271" t="s">
        <v>40</v>
      </c>
      <c r="AQ2" s="271"/>
      <c r="AR2" s="271"/>
      <c r="AS2" s="271"/>
      <c r="AT2" s="271"/>
      <c r="AU2" s="271"/>
      <c r="AV2" s="271"/>
      <c r="AW2" s="271"/>
      <c r="AX2" s="271"/>
      <c r="AY2" s="271"/>
      <c r="AZ2" s="271"/>
      <c r="BA2" s="271"/>
      <c r="BB2" s="271"/>
      <c r="BC2" s="271"/>
      <c r="BD2" s="271"/>
      <c r="BE2" s="271"/>
      <c r="BF2" s="7" t="s">
        <v>21</v>
      </c>
    </row>
    <row r="3" spans="2:64" s="6" customFormat="1" ht="20.25" customHeight="1" x14ac:dyDescent="0.55000000000000004">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273" t="s">
        <v>159</v>
      </c>
      <c r="BC3" s="274"/>
      <c r="BD3" s="274"/>
      <c r="BE3" s="275"/>
      <c r="BF3" s="7"/>
    </row>
    <row r="4" spans="2:64" s="6" customFormat="1" ht="19" x14ac:dyDescent="0.55000000000000004">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273" t="s">
        <v>161</v>
      </c>
      <c r="BC4" s="274"/>
      <c r="BD4" s="274"/>
      <c r="BE4" s="275"/>
      <c r="BF4" s="46"/>
    </row>
    <row r="5" spans="2:64" s="6" customFormat="1" ht="6.75" customHeight="1" x14ac:dyDescent="0.55000000000000004">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55000000000000004">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181</v>
      </c>
      <c r="AM6" s="116"/>
      <c r="AN6" s="116"/>
      <c r="AO6" s="116"/>
      <c r="AP6" s="116"/>
      <c r="AQ6" s="116"/>
      <c r="AR6" s="116"/>
      <c r="AS6" s="116"/>
      <c r="AT6" s="143"/>
      <c r="AU6" s="143"/>
      <c r="AV6" s="149"/>
      <c r="AW6" s="116"/>
      <c r="AX6" s="276">
        <v>40</v>
      </c>
      <c r="AY6" s="278"/>
      <c r="AZ6" s="149" t="s">
        <v>182</v>
      </c>
      <c r="BA6" s="116"/>
      <c r="BB6" s="276">
        <v>160</v>
      </c>
      <c r="BC6" s="278"/>
      <c r="BD6" s="149" t="s">
        <v>183</v>
      </c>
      <c r="BE6" s="116"/>
      <c r="BF6" s="46"/>
    </row>
    <row r="7" spans="2:64" s="6" customFormat="1" ht="6.75" customHeight="1" x14ac:dyDescent="0.55000000000000004">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55000000000000004">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607">
        <f>DAY(EOMONTH(DATE(AC2,AG2,1),0))</f>
        <v>30</v>
      </c>
      <c r="BC8" s="608"/>
      <c r="BD8" s="12" t="s">
        <v>54</v>
      </c>
      <c r="BE8" s="12"/>
      <c r="BF8" s="12"/>
      <c r="BJ8" s="7"/>
      <c r="BK8" s="7"/>
      <c r="BL8" s="7"/>
    </row>
    <row r="9" spans="2:64" s="6" customFormat="1" ht="6" customHeight="1" x14ac:dyDescent="0.55000000000000004">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9" x14ac:dyDescent="0.2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184</v>
      </c>
      <c r="BA10" s="38"/>
      <c r="BB10" s="276">
        <v>1</v>
      </c>
      <c r="BC10" s="277"/>
      <c r="BD10" s="278"/>
      <c r="BE10" s="18" t="s">
        <v>22</v>
      </c>
      <c r="BF10" s="12"/>
      <c r="BJ10" s="7"/>
      <c r="BK10" s="7"/>
      <c r="BL10" s="7"/>
    </row>
    <row r="11" spans="2:64" s="6" customFormat="1" ht="6" customHeight="1" x14ac:dyDescent="0.25">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5">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279"/>
      <c r="AP12" s="279"/>
      <c r="AQ12" s="279"/>
      <c r="AR12" s="149"/>
      <c r="AS12" s="147"/>
      <c r="AT12" s="147"/>
      <c r="AU12" s="47"/>
      <c r="AV12" s="38"/>
      <c r="AW12" s="38"/>
      <c r="AX12" s="48"/>
      <c r="AY12" s="48"/>
      <c r="AZ12" s="38"/>
      <c r="BA12" s="38"/>
      <c r="BB12" s="276">
        <v>1</v>
      </c>
      <c r="BC12" s="277"/>
      <c r="BD12" s="278"/>
      <c r="BE12" s="49" t="s">
        <v>23</v>
      </c>
      <c r="BF12" s="12"/>
      <c r="BJ12" s="7"/>
      <c r="BK12" s="7"/>
      <c r="BL12" s="7"/>
    </row>
    <row r="13" spans="2:64" s="6" customFormat="1" ht="6.75" customHeight="1" x14ac:dyDescent="0.25">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9" x14ac:dyDescent="0.55000000000000004">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282"/>
      <c r="AV14" s="283"/>
      <c r="AW14" s="284"/>
      <c r="AX14" s="37" t="s">
        <v>2</v>
      </c>
      <c r="AY14" s="282"/>
      <c r="AZ14" s="283"/>
      <c r="BA14" s="284"/>
      <c r="BB14" s="36" t="s">
        <v>24</v>
      </c>
      <c r="BC14" s="609">
        <f>(AY14-AU14)*24</f>
        <v>0</v>
      </c>
      <c r="BD14" s="610"/>
      <c r="BE14" s="35" t="s">
        <v>25</v>
      </c>
      <c r="BF14" s="37"/>
      <c r="BJ14" s="7"/>
      <c r="BK14" s="7"/>
      <c r="BL14" s="7"/>
    </row>
    <row r="15" spans="2:64" s="6" customFormat="1" ht="6.75" customHeight="1" x14ac:dyDescent="0.2">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 customHeight="1" thickBot="1" x14ac:dyDescent="0.6">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55000000000000004">
      <c r="B17" s="551" t="s">
        <v>98</v>
      </c>
      <c r="C17" s="554" t="s">
        <v>186</v>
      </c>
      <c r="D17" s="555"/>
      <c r="E17" s="556"/>
      <c r="F17" s="96"/>
      <c r="G17" s="563" t="s">
        <v>187</v>
      </c>
      <c r="H17" s="566" t="s">
        <v>188</v>
      </c>
      <c r="I17" s="555"/>
      <c r="J17" s="555"/>
      <c r="K17" s="556"/>
      <c r="L17" s="566" t="s">
        <v>189</v>
      </c>
      <c r="M17" s="555"/>
      <c r="N17" s="555"/>
      <c r="O17" s="569"/>
      <c r="P17" s="572"/>
      <c r="Q17" s="573"/>
      <c r="R17" s="574"/>
      <c r="S17" s="361" t="s">
        <v>190</v>
      </c>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3"/>
      <c r="AX17" s="594" t="str">
        <f>IF(BB3="４週","(11) 1～4週目の勤務時間数合計","(11) 1か月の勤務時間数   合計")</f>
        <v>(11) 1～4週目の勤務時間数合計</v>
      </c>
      <c r="AY17" s="595"/>
      <c r="AZ17" s="600" t="s">
        <v>191</v>
      </c>
      <c r="BA17" s="601"/>
      <c r="BB17" s="585" t="s">
        <v>192</v>
      </c>
      <c r="BC17" s="586"/>
      <c r="BD17" s="586"/>
      <c r="BE17" s="586"/>
      <c r="BF17" s="587"/>
    </row>
    <row r="18" spans="2:58" ht="20.25" customHeight="1" x14ac:dyDescent="0.55000000000000004">
      <c r="B18" s="552"/>
      <c r="C18" s="557"/>
      <c r="D18" s="558"/>
      <c r="E18" s="559"/>
      <c r="F18" s="97"/>
      <c r="G18" s="564"/>
      <c r="H18" s="567"/>
      <c r="I18" s="558"/>
      <c r="J18" s="558"/>
      <c r="K18" s="559"/>
      <c r="L18" s="567"/>
      <c r="M18" s="558"/>
      <c r="N18" s="558"/>
      <c r="O18" s="570"/>
      <c r="P18" s="575"/>
      <c r="Q18" s="576"/>
      <c r="R18" s="577"/>
      <c r="S18" s="588" t="s">
        <v>16</v>
      </c>
      <c r="T18" s="589"/>
      <c r="U18" s="589"/>
      <c r="V18" s="589"/>
      <c r="W18" s="589"/>
      <c r="X18" s="589"/>
      <c r="Y18" s="590"/>
      <c r="Z18" s="588" t="s">
        <v>17</v>
      </c>
      <c r="AA18" s="589"/>
      <c r="AB18" s="589"/>
      <c r="AC18" s="589"/>
      <c r="AD18" s="589"/>
      <c r="AE18" s="589"/>
      <c r="AF18" s="590"/>
      <c r="AG18" s="588" t="s">
        <v>18</v>
      </c>
      <c r="AH18" s="589"/>
      <c r="AI18" s="589"/>
      <c r="AJ18" s="589"/>
      <c r="AK18" s="589"/>
      <c r="AL18" s="589"/>
      <c r="AM18" s="590"/>
      <c r="AN18" s="588" t="s">
        <v>19</v>
      </c>
      <c r="AO18" s="589"/>
      <c r="AP18" s="589"/>
      <c r="AQ18" s="589"/>
      <c r="AR18" s="589"/>
      <c r="AS18" s="589"/>
      <c r="AT18" s="590"/>
      <c r="AU18" s="591" t="s">
        <v>20</v>
      </c>
      <c r="AV18" s="592"/>
      <c r="AW18" s="593"/>
      <c r="AX18" s="596"/>
      <c r="AY18" s="597"/>
      <c r="AZ18" s="602"/>
      <c r="BA18" s="603"/>
      <c r="BB18" s="536"/>
      <c r="BC18" s="537"/>
      <c r="BD18" s="537"/>
      <c r="BE18" s="537"/>
      <c r="BF18" s="538"/>
    </row>
    <row r="19" spans="2:58" ht="20.25" customHeight="1" x14ac:dyDescent="0.55000000000000004">
      <c r="B19" s="552"/>
      <c r="C19" s="557"/>
      <c r="D19" s="558"/>
      <c r="E19" s="559"/>
      <c r="F19" s="97"/>
      <c r="G19" s="564"/>
      <c r="H19" s="567"/>
      <c r="I19" s="558"/>
      <c r="J19" s="558"/>
      <c r="K19" s="559"/>
      <c r="L19" s="567"/>
      <c r="M19" s="558"/>
      <c r="N19" s="558"/>
      <c r="O19" s="570"/>
      <c r="P19" s="575"/>
      <c r="Q19" s="576"/>
      <c r="R19" s="57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96"/>
      <c r="AY19" s="597"/>
      <c r="AZ19" s="602"/>
      <c r="BA19" s="603"/>
      <c r="BB19" s="536"/>
      <c r="BC19" s="537"/>
      <c r="BD19" s="537"/>
      <c r="BE19" s="537"/>
      <c r="BF19" s="538"/>
    </row>
    <row r="20" spans="2:58" ht="20.25" hidden="1" customHeight="1" x14ac:dyDescent="0.55000000000000004">
      <c r="B20" s="552"/>
      <c r="C20" s="557"/>
      <c r="D20" s="558"/>
      <c r="E20" s="559"/>
      <c r="F20" s="97"/>
      <c r="G20" s="564"/>
      <c r="H20" s="567"/>
      <c r="I20" s="558"/>
      <c r="J20" s="558"/>
      <c r="K20" s="559"/>
      <c r="L20" s="567"/>
      <c r="M20" s="558"/>
      <c r="N20" s="558"/>
      <c r="O20" s="570"/>
      <c r="P20" s="575"/>
      <c r="Q20" s="576"/>
      <c r="R20" s="577"/>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96"/>
      <c r="AY20" s="597"/>
      <c r="AZ20" s="602"/>
      <c r="BA20" s="603"/>
      <c r="BB20" s="536"/>
      <c r="BC20" s="537"/>
      <c r="BD20" s="537"/>
      <c r="BE20" s="537"/>
      <c r="BF20" s="538"/>
    </row>
    <row r="21" spans="2:58" ht="22.5" customHeight="1" thickBot="1" x14ac:dyDescent="0.6">
      <c r="B21" s="553"/>
      <c r="C21" s="560"/>
      <c r="D21" s="561"/>
      <c r="E21" s="562"/>
      <c r="F21" s="98"/>
      <c r="G21" s="565"/>
      <c r="H21" s="568"/>
      <c r="I21" s="561"/>
      <c r="J21" s="561"/>
      <c r="K21" s="562"/>
      <c r="L21" s="568"/>
      <c r="M21" s="561"/>
      <c r="N21" s="561"/>
      <c r="O21" s="571"/>
      <c r="P21" s="578"/>
      <c r="Q21" s="579"/>
      <c r="R21" s="580"/>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98"/>
      <c r="AY21" s="599"/>
      <c r="AZ21" s="604"/>
      <c r="BA21" s="605"/>
      <c r="BB21" s="539"/>
      <c r="BC21" s="540"/>
      <c r="BD21" s="540"/>
      <c r="BE21" s="540"/>
      <c r="BF21" s="541"/>
    </row>
    <row r="22" spans="2:58" ht="20.25" customHeight="1" x14ac:dyDescent="0.55000000000000004">
      <c r="B22" s="581">
        <v>1</v>
      </c>
      <c r="C22" s="389"/>
      <c r="D22" s="390"/>
      <c r="E22" s="391"/>
      <c r="F22" s="91"/>
      <c r="G22" s="401"/>
      <c r="H22" s="403"/>
      <c r="I22" s="404"/>
      <c r="J22" s="404"/>
      <c r="K22" s="405"/>
      <c r="L22" s="409"/>
      <c r="M22" s="410"/>
      <c r="N22" s="410"/>
      <c r="O22" s="411"/>
      <c r="P22" s="582" t="s">
        <v>49</v>
      </c>
      <c r="Q22" s="583"/>
      <c r="R22" s="58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11"/>
      <c r="AY22" s="612"/>
      <c r="AZ22" s="613"/>
      <c r="BA22" s="614"/>
      <c r="BB22" s="296"/>
      <c r="BC22" s="297"/>
      <c r="BD22" s="297"/>
      <c r="BE22" s="297"/>
      <c r="BF22" s="298"/>
    </row>
    <row r="23" spans="2:58" ht="20.25" customHeight="1" x14ac:dyDescent="0.55000000000000004">
      <c r="B23" s="549"/>
      <c r="C23" s="392"/>
      <c r="D23" s="393"/>
      <c r="E23" s="394"/>
      <c r="F23" s="92"/>
      <c r="G23" s="402"/>
      <c r="H23" s="406"/>
      <c r="I23" s="407"/>
      <c r="J23" s="407"/>
      <c r="K23" s="408"/>
      <c r="L23" s="412"/>
      <c r="M23" s="413"/>
      <c r="N23" s="413"/>
      <c r="O23" s="414"/>
      <c r="P23" s="496" t="s">
        <v>15</v>
      </c>
      <c r="Q23" s="497"/>
      <c r="R23" s="498"/>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499">
        <f>IF($BB$3="４週",SUM(S23:AT23),IF($BB$3="暦月",SUM(S23:AW23),""))</f>
        <v>0</v>
      </c>
      <c r="AY23" s="500"/>
      <c r="AZ23" s="501">
        <f>IF($BB$3="４週",AX23/4,IF($BB$3="暦月",'認知症対応型通所（1枚版）'!AX23/('認知症対応型通所（1枚版）'!$BB$8/7),""))</f>
        <v>0</v>
      </c>
      <c r="BA23" s="502"/>
      <c r="BB23" s="299"/>
      <c r="BC23" s="300"/>
      <c r="BD23" s="300"/>
      <c r="BE23" s="300"/>
      <c r="BF23" s="301"/>
    </row>
    <row r="24" spans="2:58" ht="20.25" customHeight="1" x14ac:dyDescent="0.55000000000000004">
      <c r="B24" s="549"/>
      <c r="C24" s="395"/>
      <c r="D24" s="396"/>
      <c r="E24" s="397"/>
      <c r="F24" s="93">
        <f>C22</f>
        <v>0</v>
      </c>
      <c r="G24" s="402"/>
      <c r="H24" s="406"/>
      <c r="I24" s="407"/>
      <c r="J24" s="407"/>
      <c r="K24" s="408"/>
      <c r="L24" s="412"/>
      <c r="M24" s="413"/>
      <c r="N24" s="413"/>
      <c r="O24" s="414"/>
      <c r="P24" s="503" t="s">
        <v>50</v>
      </c>
      <c r="Q24" s="504"/>
      <c r="R24" s="505"/>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506">
        <f>IF($BB$3="４週",SUM(S24:AT24),IF($BB$3="暦月",SUM(S24:AW24),""))</f>
        <v>0</v>
      </c>
      <c r="AY24" s="507"/>
      <c r="AZ24" s="508">
        <f>IF($BB$3="４週",AX24/4,IF($BB$3="暦月",'認知症対応型通所（1枚版）'!AX24/('認知症対応型通所（1枚版）'!$BB$8/7),""))</f>
        <v>0</v>
      </c>
      <c r="BA24" s="509"/>
      <c r="BB24" s="302"/>
      <c r="BC24" s="303"/>
      <c r="BD24" s="303"/>
      <c r="BE24" s="303"/>
      <c r="BF24" s="304"/>
    </row>
    <row r="25" spans="2:58" ht="20.25" customHeight="1" x14ac:dyDescent="0.55000000000000004">
      <c r="B25" s="549">
        <f>B22+1</f>
        <v>2</v>
      </c>
      <c r="C25" s="398"/>
      <c r="D25" s="399"/>
      <c r="E25" s="400"/>
      <c r="F25" s="94"/>
      <c r="G25" s="421"/>
      <c r="H25" s="423"/>
      <c r="I25" s="407"/>
      <c r="J25" s="407"/>
      <c r="K25" s="408"/>
      <c r="L25" s="424"/>
      <c r="M25" s="425"/>
      <c r="N25" s="425"/>
      <c r="O25" s="426"/>
      <c r="P25" s="493" t="s">
        <v>49</v>
      </c>
      <c r="Q25" s="494"/>
      <c r="R25" s="49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10"/>
      <c r="AY25" s="511"/>
      <c r="AZ25" s="512"/>
      <c r="BA25" s="513"/>
      <c r="BB25" s="418"/>
      <c r="BC25" s="419"/>
      <c r="BD25" s="419"/>
      <c r="BE25" s="419"/>
      <c r="BF25" s="420"/>
    </row>
    <row r="26" spans="2:58" ht="20.25" customHeight="1" x14ac:dyDescent="0.55000000000000004">
      <c r="B26" s="549"/>
      <c r="C26" s="392"/>
      <c r="D26" s="393"/>
      <c r="E26" s="394"/>
      <c r="F26" s="92"/>
      <c r="G26" s="402"/>
      <c r="H26" s="406"/>
      <c r="I26" s="407"/>
      <c r="J26" s="407"/>
      <c r="K26" s="408"/>
      <c r="L26" s="412"/>
      <c r="M26" s="413"/>
      <c r="N26" s="413"/>
      <c r="O26" s="414"/>
      <c r="P26" s="496" t="s">
        <v>15</v>
      </c>
      <c r="Q26" s="497"/>
      <c r="R26" s="498"/>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499">
        <f>IF($BB$3="４週",SUM(S26:AT26),IF($BB$3="暦月",SUM(S26:AW26),""))</f>
        <v>0</v>
      </c>
      <c r="AY26" s="500"/>
      <c r="AZ26" s="501">
        <f>IF($BB$3="４週",AX26/4,IF($BB$3="暦月",'認知症対応型通所（1枚版）'!AX26/('認知症対応型通所（1枚版）'!$BB$8/7),""))</f>
        <v>0</v>
      </c>
      <c r="BA26" s="502"/>
      <c r="BB26" s="299"/>
      <c r="BC26" s="300"/>
      <c r="BD26" s="300"/>
      <c r="BE26" s="300"/>
      <c r="BF26" s="301"/>
    </row>
    <row r="27" spans="2:58" ht="20.25" customHeight="1" x14ac:dyDescent="0.55000000000000004">
      <c r="B27" s="549"/>
      <c r="C27" s="395"/>
      <c r="D27" s="396"/>
      <c r="E27" s="397"/>
      <c r="F27" s="92">
        <f>C25</f>
        <v>0</v>
      </c>
      <c r="G27" s="422"/>
      <c r="H27" s="406"/>
      <c r="I27" s="407"/>
      <c r="J27" s="407"/>
      <c r="K27" s="408"/>
      <c r="L27" s="427"/>
      <c r="M27" s="428"/>
      <c r="N27" s="428"/>
      <c r="O27" s="429"/>
      <c r="P27" s="503" t="s">
        <v>50</v>
      </c>
      <c r="Q27" s="504"/>
      <c r="R27" s="505"/>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506">
        <f>IF($BB$3="４週",SUM(S27:AT27),IF($BB$3="暦月",SUM(S27:AW27),""))</f>
        <v>0</v>
      </c>
      <c r="AY27" s="507"/>
      <c r="AZ27" s="508">
        <f>IF($BB$3="４週",AX27/4,IF($BB$3="暦月",'認知症対応型通所（1枚版）'!AX27/('認知症対応型通所（1枚版）'!$BB$8/7),""))</f>
        <v>0</v>
      </c>
      <c r="BA27" s="509"/>
      <c r="BB27" s="302"/>
      <c r="BC27" s="303"/>
      <c r="BD27" s="303"/>
      <c r="BE27" s="303"/>
      <c r="BF27" s="304"/>
    </row>
    <row r="28" spans="2:58" ht="20.25" customHeight="1" x14ac:dyDescent="0.55000000000000004">
      <c r="B28" s="549">
        <f>B25+1</f>
        <v>3</v>
      </c>
      <c r="C28" s="375"/>
      <c r="D28" s="376"/>
      <c r="E28" s="377"/>
      <c r="F28" s="94"/>
      <c r="G28" s="421"/>
      <c r="H28" s="423"/>
      <c r="I28" s="407"/>
      <c r="J28" s="407"/>
      <c r="K28" s="408"/>
      <c r="L28" s="424"/>
      <c r="M28" s="425"/>
      <c r="N28" s="425"/>
      <c r="O28" s="426"/>
      <c r="P28" s="493" t="s">
        <v>49</v>
      </c>
      <c r="Q28" s="494"/>
      <c r="R28" s="49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10"/>
      <c r="AY28" s="511"/>
      <c r="AZ28" s="512"/>
      <c r="BA28" s="513"/>
      <c r="BB28" s="418"/>
      <c r="BC28" s="419"/>
      <c r="BD28" s="419"/>
      <c r="BE28" s="419"/>
      <c r="BF28" s="420"/>
    </row>
    <row r="29" spans="2:58" ht="20.25" customHeight="1" x14ac:dyDescent="0.55000000000000004">
      <c r="B29" s="549"/>
      <c r="C29" s="378"/>
      <c r="D29" s="379"/>
      <c r="E29" s="380"/>
      <c r="F29" s="92"/>
      <c r="G29" s="402"/>
      <c r="H29" s="406"/>
      <c r="I29" s="407"/>
      <c r="J29" s="407"/>
      <c r="K29" s="408"/>
      <c r="L29" s="412"/>
      <c r="M29" s="413"/>
      <c r="N29" s="413"/>
      <c r="O29" s="414"/>
      <c r="P29" s="496" t="s">
        <v>15</v>
      </c>
      <c r="Q29" s="497"/>
      <c r="R29" s="498"/>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499">
        <f>IF($BB$3="４週",SUM(S29:AT29),IF($BB$3="暦月",SUM(S29:AW29),""))</f>
        <v>0</v>
      </c>
      <c r="AY29" s="500"/>
      <c r="AZ29" s="501">
        <f>IF($BB$3="４週",AX29/4,IF($BB$3="暦月",'認知症対応型通所（1枚版）'!AX29/('認知症対応型通所（1枚版）'!$BB$8/7),""))</f>
        <v>0</v>
      </c>
      <c r="BA29" s="502"/>
      <c r="BB29" s="299"/>
      <c r="BC29" s="300"/>
      <c r="BD29" s="300"/>
      <c r="BE29" s="300"/>
      <c r="BF29" s="301"/>
    </row>
    <row r="30" spans="2:58" ht="20.25" customHeight="1" x14ac:dyDescent="0.55000000000000004">
      <c r="B30" s="549"/>
      <c r="C30" s="381"/>
      <c r="D30" s="382"/>
      <c r="E30" s="383"/>
      <c r="F30" s="92">
        <f>C28</f>
        <v>0</v>
      </c>
      <c r="G30" s="422"/>
      <c r="H30" s="406"/>
      <c r="I30" s="407"/>
      <c r="J30" s="407"/>
      <c r="K30" s="408"/>
      <c r="L30" s="427"/>
      <c r="M30" s="428"/>
      <c r="N30" s="428"/>
      <c r="O30" s="429"/>
      <c r="P30" s="503" t="s">
        <v>50</v>
      </c>
      <c r="Q30" s="504"/>
      <c r="R30" s="505"/>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506">
        <f>IF($BB$3="４週",SUM(S30:AT30),IF($BB$3="暦月",SUM(S30:AW30),""))</f>
        <v>0</v>
      </c>
      <c r="AY30" s="507"/>
      <c r="AZ30" s="508">
        <f>IF($BB$3="４週",AX30/4,IF($BB$3="暦月",'認知症対応型通所（1枚版）'!AX30/('認知症対応型通所（1枚版）'!$BB$8/7),""))</f>
        <v>0</v>
      </c>
      <c r="BA30" s="509"/>
      <c r="BB30" s="302"/>
      <c r="BC30" s="303"/>
      <c r="BD30" s="303"/>
      <c r="BE30" s="303"/>
      <c r="BF30" s="304"/>
    </row>
    <row r="31" spans="2:58" ht="20.25" customHeight="1" x14ac:dyDescent="0.55000000000000004">
      <c r="B31" s="549">
        <f>B28+1</f>
        <v>4</v>
      </c>
      <c r="C31" s="375"/>
      <c r="D31" s="376"/>
      <c r="E31" s="377"/>
      <c r="F31" s="94"/>
      <c r="G31" s="421"/>
      <c r="H31" s="423"/>
      <c r="I31" s="407"/>
      <c r="J31" s="407"/>
      <c r="K31" s="408"/>
      <c r="L31" s="424"/>
      <c r="M31" s="425"/>
      <c r="N31" s="425"/>
      <c r="O31" s="426"/>
      <c r="P31" s="493" t="s">
        <v>49</v>
      </c>
      <c r="Q31" s="494"/>
      <c r="R31" s="49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10"/>
      <c r="AY31" s="511"/>
      <c r="AZ31" s="512"/>
      <c r="BA31" s="513"/>
      <c r="BB31" s="418"/>
      <c r="BC31" s="419"/>
      <c r="BD31" s="419"/>
      <c r="BE31" s="419"/>
      <c r="BF31" s="420"/>
    </row>
    <row r="32" spans="2:58" ht="20.25" customHeight="1" x14ac:dyDescent="0.55000000000000004">
      <c r="B32" s="549"/>
      <c r="C32" s="378"/>
      <c r="D32" s="379"/>
      <c r="E32" s="380"/>
      <c r="F32" s="92"/>
      <c r="G32" s="402"/>
      <c r="H32" s="406"/>
      <c r="I32" s="407"/>
      <c r="J32" s="407"/>
      <c r="K32" s="408"/>
      <c r="L32" s="412"/>
      <c r="M32" s="413"/>
      <c r="N32" s="413"/>
      <c r="O32" s="414"/>
      <c r="P32" s="496" t="s">
        <v>15</v>
      </c>
      <c r="Q32" s="497"/>
      <c r="R32" s="498"/>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499">
        <f>IF($BB$3="４週",SUM(S32:AT32),IF($BB$3="暦月",SUM(S32:AW32),""))</f>
        <v>0</v>
      </c>
      <c r="AY32" s="500"/>
      <c r="AZ32" s="501">
        <f>IF($BB$3="４週",AX32/4,IF($BB$3="暦月",'認知症対応型通所（1枚版）'!AX32/('認知症対応型通所（1枚版）'!$BB$8/7),""))</f>
        <v>0</v>
      </c>
      <c r="BA32" s="502"/>
      <c r="BB32" s="299"/>
      <c r="BC32" s="300"/>
      <c r="BD32" s="300"/>
      <c r="BE32" s="300"/>
      <c r="BF32" s="301"/>
    </row>
    <row r="33" spans="2:58" ht="20.25" customHeight="1" x14ac:dyDescent="0.55000000000000004">
      <c r="B33" s="549"/>
      <c r="C33" s="381"/>
      <c r="D33" s="382"/>
      <c r="E33" s="383"/>
      <c r="F33" s="92">
        <f>C31</f>
        <v>0</v>
      </c>
      <c r="G33" s="422"/>
      <c r="H33" s="406"/>
      <c r="I33" s="407"/>
      <c r="J33" s="407"/>
      <c r="K33" s="408"/>
      <c r="L33" s="427"/>
      <c r="M33" s="428"/>
      <c r="N33" s="428"/>
      <c r="O33" s="429"/>
      <c r="P33" s="503" t="s">
        <v>50</v>
      </c>
      <c r="Q33" s="504"/>
      <c r="R33" s="505"/>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506">
        <f>IF($BB$3="４週",SUM(S33:AT33),IF($BB$3="暦月",SUM(S33:AW33),""))</f>
        <v>0</v>
      </c>
      <c r="AY33" s="507"/>
      <c r="AZ33" s="508">
        <f>IF($BB$3="４週",AX33/4,IF($BB$3="暦月",'認知症対応型通所（1枚版）'!AX33/('認知症対応型通所（1枚版）'!$BB$8/7),""))</f>
        <v>0</v>
      </c>
      <c r="BA33" s="509"/>
      <c r="BB33" s="302"/>
      <c r="BC33" s="303"/>
      <c r="BD33" s="303"/>
      <c r="BE33" s="303"/>
      <c r="BF33" s="304"/>
    </row>
    <row r="34" spans="2:58" ht="20.25" customHeight="1" x14ac:dyDescent="0.55000000000000004">
      <c r="B34" s="549">
        <f>B31+1</f>
        <v>5</v>
      </c>
      <c r="C34" s="375"/>
      <c r="D34" s="376"/>
      <c r="E34" s="377"/>
      <c r="F34" s="94"/>
      <c r="G34" s="421"/>
      <c r="H34" s="423"/>
      <c r="I34" s="407"/>
      <c r="J34" s="407"/>
      <c r="K34" s="408"/>
      <c r="L34" s="424"/>
      <c r="M34" s="425"/>
      <c r="N34" s="425"/>
      <c r="O34" s="426"/>
      <c r="P34" s="493" t="s">
        <v>49</v>
      </c>
      <c r="Q34" s="494"/>
      <c r="R34" s="49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10"/>
      <c r="AY34" s="511"/>
      <c r="AZ34" s="512"/>
      <c r="BA34" s="513"/>
      <c r="BB34" s="418"/>
      <c r="BC34" s="419"/>
      <c r="BD34" s="419"/>
      <c r="BE34" s="419"/>
      <c r="BF34" s="420"/>
    </row>
    <row r="35" spans="2:58" ht="20.25" customHeight="1" x14ac:dyDescent="0.55000000000000004">
      <c r="B35" s="549"/>
      <c r="C35" s="378"/>
      <c r="D35" s="379"/>
      <c r="E35" s="380"/>
      <c r="F35" s="92"/>
      <c r="G35" s="402"/>
      <c r="H35" s="406"/>
      <c r="I35" s="407"/>
      <c r="J35" s="407"/>
      <c r="K35" s="408"/>
      <c r="L35" s="412"/>
      <c r="M35" s="413"/>
      <c r="N35" s="413"/>
      <c r="O35" s="414"/>
      <c r="P35" s="496" t="s">
        <v>15</v>
      </c>
      <c r="Q35" s="497"/>
      <c r="R35" s="498"/>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499">
        <f>IF($BB$3="４週",SUM(S35:AT35),IF($BB$3="暦月",SUM(S35:AW35),""))</f>
        <v>0</v>
      </c>
      <c r="AY35" s="500"/>
      <c r="AZ35" s="501">
        <f>IF($BB$3="４週",AX35/4,IF($BB$3="暦月",'認知症対応型通所（1枚版）'!AX35/('認知症対応型通所（1枚版）'!$BB$8/7),""))</f>
        <v>0</v>
      </c>
      <c r="BA35" s="502"/>
      <c r="BB35" s="299"/>
      <c r="BC35" s="300"/>
      <c r="BD35" s="300"/>
      <c r="BE35" s="300"/>
      <c r="BF35" s="301"/>
    </row>
    <row r="36" spans="2:58" ht="20.25" customHeight="1" x14ac:dyDescent="0.55000000000000004">
      <c r="B36" s="549"/>
      <c r="C36" s="381"/>
      <c r="D36" s="382"/>
      <c r="E36" s="383"/>
      <c r="F36" s="92">
        <f>C34</f>
        <v>0</v>
      </c>
      <c r="G36" s="422"/>
      <c r="H36" s="406"/>
      <c r="I36" s="407"/>
      <c r="J36" s="407"/>
      <c r="K36" s="408"/>
      <c r="L36" s="427"/>
      <c r="M36" s="428"/>
      <c r="N36" s="428"/>
      <c r="O36" s="429"/>
      <c r="P36" s="503" t="s">
        <v>50</v>
      </c>
      <c r="Q36" s="504"/>
      <c r="R36" s="505"/>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506">
        <f>IF($BB$3="４週",SUM(S36:AT36),IF($BB$3="暦月",SUM(S36:AW36),""))</f>
        <v>0</v>
      </c>
      <c r="AY36" s="507"/>
      <c r="AZ36" s="508">
        <f>IF($BB$3="４週",AX36/4,IF($BB$3="暦月",'認知症対応型通所（1枚版）'!AX36/('認知症対応型通所（1枚版）'!$BB$8/7),""))</f>
        <v>0</v>
      </c>
      <c r="BA36" s="509"/>
      <c r="BB36" s="302"/>
      <c r="BC36" s="303"/>
      <c r="BD36" s="303"/>
      <c r="BE36" s="303"/>
      <c r="BF36" s="304"/>
    </row>
    <row r="37" spans="2:58" ht="20.25" customHeight="1" x14ac:dyDescent="0.55000000000000004">
      <c r="B37" s="549">
        <f>B34+1</f>
        <v>6</v>
      </c>
      <c r="C37" s="375"/>
      <c r="D37" s="376"/>
      <c r="E37" s="377"/>
      <c r="F37" s="94"/>
      <c r="G37" s="421"/>
      <c r="H37" s="423"/>
      <c r="I37" s="407"/>
      <c r="J37" s="407"/>
      <c r="K37" s="408"/>
      <c r="L37" s="424"/>
      <c r="M37" s="425"/>
      <c r="N37" s="425"/>
      <c r="O37" s="426"/>
      <c r="P37" s="493" t="s">
        <v>49</v>
      </c>
      <c r="Q37" s="494"/>
      <c r="R37" s="49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10"/>
      <c r="AY37" s="511"/>
      <c r="AZ37" s="512"/>
      <c r="BA37" s="513"/>
      <c r="BB37" s="418"/>
      <c r="BC37" s="419"/>
      <c r="BD37" s="419"/>
      <c r="BE37" s="419"/>
      <c r="BF37" s="420"/>
    </row>
    <row r="38" spans="2:58" ht="20.25" customHeight="1" x14ac:dyDescent="0.55000000000000004">
      <c r="B38" s="549"/>
      <c r="C38" s="378"/>
      <c r="D38" s="379"/>
      <c r="E38" s="380"/>
      <c r="F38" s="92"/>
      <c r="G38" s="402"/>
      <c r="H38" s="406"/>
      <c r="I38" s="407"/>
      <c r="J38" s="407"/>
      <c r="K38" s="408"/>
      <c r="L38" s="412"/>
      <c r="M38" s="413"/>
      <c r="N38" s="413"/>
      <c r="O38" s="414"/>
      <c r="P38" s="496" t="s">
        <v>15</v>
      </c>
      <c r="Q38" s="497"/>
      <c r="R38" s="498"/>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499">
        <f>IF($BB$3="４週",SUM(S38:AT38),IF($BB$3="暦月",SUM(S38:AW38),""))</f>
        <v>0</v>
      </c>
      <c r="AY38" s="500"/>
      <c r="AZ38" s="501">
        <f>IF($BB$3="４週",AX38/4,IF($BB$3="暦月",'認知症対応型通所（1枚版）'!AX38/('認知症対応型通所（1枚版）'!$BB$8/7),""))</f>
        <v>0</v>
      </c>
      <c r="BA38" s="502"/>
      <c r="BB38" s="299"/>
      <c r="BC38" s="300"/>
      <c r="BD38" s="300"/>
      <c r="BE38" s="300"/>
      <c r="BF38" s="301"/>
    </row>
    <row r="39" spans="2:58" ht="20.25" customHeight="1" x14ac:dyDescent="0.55000000000000004">
      <c r="B39" s="549"/>
      <c r="C39" s="381"/>
      <c r="D39" s="382"/>
      <c r="E39" s="383"/>
      <c r="F39" s="92">
        <f>C37</f>
        <v>0</v>
      </c>
      <c r="G39" s="422"/>
      <c r="H39" s="406"/>
      <c r="I39" s="407"/>
      <c r="J39" s="407"/>
      <c r="K39" s="408"/>
      <c r="L39" s="427"/>
      <c r="M39" s="428"/>
      <c r="N39" s="428"/>
      <c r="O39" s="429"/>
      <c r="P39" s="503" t="s">
        <v>50</v>
      </c>
      <c r="Q39" s="504"/>
      <c r="R39" s="505"/>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506">
        <f>IF($BB$3="４週",SUM(S39:AT39),IF($BB$3="暦月",SUM(S39:AW39),""))</f>
        <v>0</v>
      </c>
      <c r="AY39" s="507"/>
      <c r="AZ39" s="508">
        <f>IF($BB$3="４週",AX39/4,IF($BB$3="暦月",'認知症対応型通所（1枚版）'!AX39/('認知症対応型通所（1枚版）'!$BB$8/7),""))</f>
        <v>0</v>
      </c>
      <c r="BA39" s="509"/>
      <c r="BB39" s="302"/>
      <c r="BC39" s="303"/>
      <c r="BD39" s="303"/>
      <c r="BE39" s="303"/>
      <c r="BF39" s="304"/>
    </row>
    <row r="40" spans="2:58" ht="20.25" customHeight="1" x14ac:dyDescent="0.55000000000000004">
      <c r="B40" s="549">
        <f>B37+1</f>
        <v>7</v>
      </c>
      <c r="C40" s="375"/>
      <c r="D40" s="376"/>
      <c r="E40" s="377"/>
      <c r="F40" s="94"/>
      <c r="G40" s="421"/>
      <c r="H40" s="423"/>
      <c r="I40" s="407"/>
      <c r="J40" s="407"/>
      <c r="K40" s="408"/>
      <c r="L40" s="424"/>
      <c r="M40" s="425"/>
      <c r="N40" s="425"/>
      <c r="O40" s="426"/>
      <c r="P40" s="493" t="s">
        <v>49</v>
      </c>
      <c r="Q40" s="494"/>
      <c r="R40" s="49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10"/>
      <c r="AY40" s="511"/>
      <c r="AZ40" s="512"/>
      <c r="BA40" s="513"/>
      <c r="BB40" s="418"/>
      <c r="BC40" s="419"/>
      <c r="BD40" s="419"/>
      <c r="BE40" s="419"/>
      <c r="BF40" s="420"/>
    </row>
    <row r="41" spans="2:58" ht="20.25" customHeight="1" x14ac:dyDescent="0.55000000000000004">
      <c r="B41" s="549"/>
      <c r="C41" s="378"/>
      <c r="D41" s="379"/>
      <c r="E41" s="380"/>
      <c r="F41" s="92"/>
      <c r="G41" s="402"/>
      <c r="H41" s="406"/>
      <c r="I41" s="407"/>
      <c r="J41" s="407"/>
      <c r="K41" s="408"/>
      <c r="L41" s="412"/>
      <c r="M41" s="413"/>
      <c r="N41" s="413"/>
      <c r="O41" s="414"/>
      <c r="P41" s="496" t="s">
        <v>15</v>
      </c>
      <c r="Q41" s="497"/>
      <c r="R41" s="498"/>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499">
        <f>IF($BB$3="４週",SUM(S41:AT41),IF($BB$3="暦月",SUM(S41:AW41),""))</f>
        <v>0</v>
      </c>
      <c r="AY41" s="500"/>
      <c r="AZ41" s="501">
        <f>IF($BB$3="４週",AX41/4,IF($BB$3="暦月",'認知症対応型通所（1枚版）'!AX41/('認知症対応型通所（1枚版）'!$BB$8/7),""))</f>
        <v>0</v>
      </c>
      <c r="BA41" s="502"/>
      <c r="BB41" s="299"/>
      <c r="BC41" s="300"/>
      <c r="BD41" s="300"/>
      <c r="BE41" s="300"/>
      <c r="BF41" s="301"/>
    </row>
    <row r="42" spans="2:58" ht="20.25" customHeight="1" x14ac:dyDescent="0.55000000000000004">
      <c r="B42" s="549"/>
      <c r="C42" s="381"/>
      <c r="D42" s="382"/>
      <c r="E42" s="383"/>
      <c r="F42" s="92">
        <f>C40</f>
        <v>0</v>
      </c>
      <c r="G42" s="422"/>
      <c r="H42" s="406"/>
      <c r="I42" s="407"/>
      <c r="J42" s="407"/>
      <c r="K42" s="408"/>
      <c r="L42" s="427"/>
      <c r="M42" s="428"/>
      <c r="N42" s="428"/>
      <c r="O42" s="429"/>
      <c r="P42" s="503" t="s">
        <v>50</v>
      </c>
      <c r="Q42" s="504"/>
      <c r="R42" s="505"/>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506">
        <f>IF($BB$3="４週",SUM(S42:AT42),IF($BB$3="暦月",SUM(S42:AW42),""))</f>
        <v>0</v>
      </c>
      <c r="AY42" s="507"/>
      <c r="AZ42" s="508">
        <f>IF($BB$3="４週",AX42/4,IF($BB$3="暦月",'認知症対応型通所（1枚版）'!AX42/('認知症対応型通所（1枚版）'!$BB$8/7),""))</f>
        <v>0</v>
      </c>
      <c r="BA42" s="509"/>
      <c r="BB42" s="302"/>
      <c r="BC42" s="303"/>
      <c r="BD42" s="303"/>
      <c r="BE42" s="303"/>
      <c r="BF42" s="304"/>
    </row>
    <row r="43" spans="2:58" ht="20.25" customHeight="1" x14ac:dyDescent="0.55000000000000004">
      <c r="B43" s="549">
        <f>B40+1</f>
        <v>8</v>
      </c>
      <c r="C43" s="375"/>
      <c r="D43" s="376"/>
      <c r="E43" s="377"/>
      <c r="F43" s="94"/>
      <c r="G43" s="421"/>
      <c r="H43" s="423"/>
      <c r="I43" s="407"/>
      <c r="J43" s="407"/>
      <c r="K43" s="408"/>
      <c r="L43" s="424"/>
      <c r="M43" s="425"/>
      <c r="N43" s="425"/>
      <c r="O43" s="426"/>
      <c r="P43" s="493" t="s">
        <v>49</v>
      </c>
      <c r="Q43" s="494"/>
      <c r="R43" s="49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10"/>
      <c r="AY43" s="511"/>
      <c r="AZ43" s="512"/>
      <c r="BA43" s="513"/>
      <c r="BB43" s="418"/>
      <c r="BC43" s="419"/>
      <c r="BD43" s="419"/>
      <c r="BE43" s="419"/>
      <c r="BF43" s="420"/>
    </row>
    <row r="44" spans="2:58" ht="20.25" customHeight="1" x14ac:dyDescent="0.55000000000000004">
      <c r="B44" s="549"/>
      <c r="C44" s="378"/>
      <c r="D44" s="379"/>
      <c r="E44" s="380"/>
      <c r="F44" s="92"/>
      <c r="G44" s="402"/>
      <c r="H44" s="406"/>
      <c r="I44" s="407"/>
      <c r="J44" s="407"/>
      <c r="K44" s="408"/>
      <c r="L44" s="412"/>
      <c r="M44" s="413"/>
      <c r="N44" s="413"/>
      <c r="O44" s="414"/>
      <c r="P44" s="496" t="s">
        <v>15</v>
      </c>
      <c r="Q44" s="497"/>
      <c r="R44" s="498"/>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499">
        <f>IF($BB$3="４週",SUM(S44:AT44),IF($BB$3="暦月",SUM(S44:AW44),""))</f>
        <v>0</v>
      </c>
      <c r="AY44" s="500"/>
      <c r="AZ44" s="501">
        <f>IF($BB$3="４週",AX44/4,IF($BB$3="暦月",'認知症対応型通所（1枚版）'!AX44/('認知症対応型通所（1枚版）'!$BB$8/7),""))</f>
        <v>0</v>
      </c>
      <c r="BA44" s="502"/>
      <c r="BB44" s="299"/>
      <c r="BC44" s="300"/>
      <c r="BD44" s="300"/>
      <c r="BE44" s="300"/>
      <c r="BF44" s="301"/>
    </row>
    <row r="45" spans="2:58" ht="20.25" customHeight="1" x14ac:dyDescent="0.55000000000000004">
      <c r="B45" s="549"/>
      <c r="C45" s="381"/>
      <c r="D45" s="382"/>
      <c r="E45" s="383"/>
      <c r="F45" s="92">
        <f>C43</f>
        <v>0</v>
      </c>
      <c r="G45" s="422"/>
      <c r="H45" s="406"/>
      <c r="I45" s="407"/>
      <c r="J45" s="407"/>
      <c r="K45" s="408"/>
      <c r="L45" s="427"/>
      <c r="M45" s="428"/>
      <c r="N45" s="428"/>
      <c r="O45" s="429"/>
      <c r="P45" s="503" t="s">
        <v>50</v>
      </c>
      <c r="Q45" s="504"/>
      <c r="R45" s="505"/>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506">
        <f>IF($BB$3="４週",SUM(S45:AT45),IF($BB$3="暦月",SUM(S45:AW45),""))</f>
        <v>0</v>
      </c>
      <c r="AY45" s="507"/>
      <c r="AZ45" s="508">
        <f>IF($BB$3="４週",AX45/4,IF($BB$3="暦月",'認知症対応型通所（1枚版）'!AX45/('認知症対応型通所（1枚版）'!$BB$8/7),""))</f>
        <v>0</v>
      </c>
      <c r="BA45" s="509"/>
      <c r="BB45" s="302"/>
      <c r="BC45" s="303"/>
      <c r="BD45" s="303"/>
      <c r="BE45" s="303"/>
      <c r="BF45" s="304"/>
    </row>
    <row r="46" spans="2:58" ht="20.25" customHeight="1" x14ac:dyDescent="0.55000000000000004">
      <c r="B46" s="549">
        <f>B43+1</f>
        <v>9</v>
      </c>
      <c r="C46" s="375"/>
      <c r="D46" s="376"/>
      <c r="E46" s="377"/>
      <c r="F46" s="94"/>
      <c r="G46" s="421"/>
      <c r="H46" s="423"/>
      <c r="I46" s="407"/>
      <c r="J46" s="407"/>
      <c r="K46" s="408"/>
      <c r="L46" s="424"/>
      <c r="M46" s="425"/>
      <c r="N46" s="425"/>
      <c r="O46" s="426"/>
      <c r="P46" s="493" t="s">
        <v>49</v>
      </c>
      <c r="Q46" s="494"/>
      <c r="R46" s="49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10"/>
      <c r="AY46" s="511"/>
      <c r="AZ46" s="512"/>
      <c r="BA46" s="513"/>
      <c r="BB46" s="418"/>
      <c r="BC46" s="419"/>
      <c r="BD46" s="419"/>
      <c r="BE46" s="419"/>
      <c r="BF46" s="420"/>
    </row>
    <row r="47" spans="2:58" ht="20.25" customHeight="1" x14ac:dyDescent="0.55000000000000004">
      <c r="B47" s="549"/>
      <c r="C47" s="378"/>
      <c r="D47" s="379"/>
      <c r="E47" s="380"/>
      <c r="F47" s="92"/>
      <c r="G47" s="402"/>
      <c r="H47" s="406"/>
      <c r="I47" s="407"/>
      <c r="J47" s="407"/>
      <c r="K47" s="408"/>
      <c r="L47" s="412"/>
      <c r="M47" s="413"/>
      <c r="N47" s="413"/>
      <c r="O47" s="414"/>
      <c r="P47" s="496" t="s">
        <v>15</v>
      </c>
      <c r="Q47" s="497"/>
      <c r="R47" s="498"/>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499">
        <f>IF($BB$3="４週",SUM(S47:AT47),IF($BB$3="暦月",SUM(S47:AW47),""))</f>
        <v>0</v>
      </c>
      <c r="AY47" s="500"/>
      <c r="AZ47" s="501">
        <f>IF($BB$3="４週",AX47/4,IF($BB$3="暦月",'認知症対応型通所（1枚版）'!AX47/('認知症対応型通所（1枚版）'!$BB$8/7),""))</f>
        <v>0</v>
      </c>
      <c r="BA47" s="502"/>
      <c r="BB47" s="299"/>
      <c r="BC47" s="300"/>
      <c r="BD47" s="300"/>
      <c r="BE47" s="300"/>
      <c r="BF47" s="301"/>
    </row>
    <row r="48" spans="2:58" ht="20.25" customHeight="1" x14ac:dyDescent="0.55000000000000004">
      <c r="B48" s="549"/>
      <c r="C48" s="381"/>
      <c r="D48" s="382"/>
      <c r="E48" s="383"/>
      <c r="F48" s="92">
        <f>C46</f>
        <v>0</v>
      </c>
      <c r="G48" s="422"/>
      <c r="H48" s="406"/>
      <c r="I48" s="407"/>
      <c r="J48" s="407"/>
      <c r="K48" s="408"/>
      <c r="L48" s="427"/>
      <c r="M48" s="428"/>
      <c r="N48" s="428"/>
      <c r="O48" s="429"/>
      <c r="P48" s="503" t="s">
        <v>50</v>
      </c>
      <c r="Q48" s="504"/>
      <c r="R48" s="505"/>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506">
        <f>IF($BB$3="４週",SUM(S48:AT48),IF($BB$3="暦月",SUM(S48:AW48),""))</f>
        <v>0</v>
      </c>
      <c r="AY48" s="507"/>
      <c r="AZ48" s="508">
        <f>IF($BB$3="４週",AX48/4,IF($BB$3="暦月",'認知症対応型通所（1枚版）'!AX48/('認知症対応型通所（1枚版）'!$BB$8/7),""))</f>
        <v>0</v>
      </c>
      <c r="BA48" s="509"/>
      <c r="BB48" s="302"/>
      <c r="BC48" s="303"/>
      <c r="BD48" s="303"/>
      <c r="BE48" s="303"/>
      <c r="BF48" s="304"/>
    </row>
    <row r="49" spans="2:58" ht="20.25" customHeight="1" x14ac:dyDescent="0.55000000000000004">
      <c r="B49" s="549">
        <f>B46+1</f>
        <v>10</v>
      </c>
      <c r="C49" s="375"/>
      <c r="D49" s="376"/>
      <c r="E49" s="377"/>
      <c r="F49" s="94"/>
      <c r="G49" s="421"/>
      <c r="H49" s="423"/>
      <c r="I49" s="407"/>
      <c r="J49" s="407"/>
      <c r="K49" s="408"/>
      <c r="L49" s="424"/>
      <c r="M49" s="425"/>
      <c r="N49" s="425"/>
      <c r="O49" s="426"/>
      <c r="P49" s="493" t="s">
        <v>49</v>
      </c>
      <c r="Q49" s="494"/>
      <c r="R49" s="49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10"/>
      <c r="AY49" s="511"/>
      <c r="AZ49" s="512"/>
      <c r="BA49" s="513"/>
      <c r="BB49" s="418"/>
      <c r="BC49" s="419"/>
      <c r="BD49" s="419"/>
      <c r="BE49" s="419"/>
      <c r="BF49" s="420"/>
    </row>
    <row r="50" spans="2:58" ht="20.25" customHeight="1" x14ac:dyDescent="0.55000000000000004">
      <c r="B50" s="549"/>
      <c r="C50" s="378"/>
      <c r="D50" s="379"/>
      <c r="E50" s="380"/>
      <c r="F50" s="92"/>
      <c r="G50" s="402"/>
      <c r="H50" s="406"/>
      <c r="I50" s="407"/>
      <c r="J50" s="407"/>
      <c r="K50" s="408"/>
      <c r="L50" s="412"/>
      <c r="M50" s="413"/>
      <c r="N50" s="413"/>
      <c r="O50" s="414"/>
      <c r="P50" s="496" t="s">
        <v>15</v>
      </c>
      <c r="Q50" s="497"/>
      <c r="R50" s="498"/>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499">
        <f>IF($BB$3="４週",SUM(S50:AT50),IF($BB$3="暦月",SUM(S50:AW50),""))</f>
        <v>0</v>
      </c>
      <c r="AY50" s="500"/>
      <c r="AZ50" s="501">
        <f>IF($BB$3="４週",AX50/4,IF($BB$3="暦月",'認知症対応型通所（1枚版）'!AX50/('認知症対応型通所（1枚版）'!$BB$8/7),""))</f>
        <v>0</v>
      </c>
      <c r="BA50" s="502"/>
      <c r="BB50" s="299"/>
      <c r="BC50" s="300"/>
      <c r="BD50" s="300"/>
      <c r="BE50" s="300"/>
      <c r="BF50" s="301"/>
    </row>
    <row r="51" spans="2:58" ht="20.25" customHeight="1" x14ac:dyDescent="0.55000000000000004">
      <c r="B51" s="549"/>
      <c r="C51" s="381"/>
      <c r="D51" s="382"/>
      <c r="E51" s="383"/>
      <c r="F51" s="92">
        <f>C49</f>
        <v>0</v>
      </c>
      <c r="G51" s="422"/>
      <c r="H51" s="406"/>
      <c r="I51" s="407"/>
      <c r="J51" s="407"/>
      <c r="K51" s="408"/>
      <c r="L51" s="427"/>
      <c r="M51" s="428"/>
      <c r="N51" s="428"/>
      <c r="O51" s="429"/>
      <c r="P51" s="503" t="s">
        <v>50</v>
      </c>
      <c r="Q51" s="504"/>
      <c r="R51" s="505"/>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506">
        <f>IF($BB$3="４週",SUM(S51:AT51),IF($BB$3="暦月",SUM(S51:AW51),""))</f>
        <v>0</v>
      </c>
      <c r="AY51" s="507"/>
      <c r="AZ51" s="508">
        <f>IF($BB$3="４週",AX51/4,IF($BB$3="暦月",'認知症対応型通所（1枚版）'!AX51/('認知症対応型通所（1枚版）'!$BB$8/7),""))</f>
        <v>0</v>
      </c>
      <c r="BA51" s="509"/>
      <c r="BB51" s="302"/>
      <c r="BC51" s="303"/>
      <c r="BD51" s="303"/>
      <c r="BE51" s="303"/>
      <c r="BF51" s="304"/>
    </row>
    <row r="52" spans="2:58" ht="20.25" customHeight="1" x14ac:dyDescent="0.55000000000000004">
      <c r="B52" s="549">
        <f>B49+1</f>
        <v>11</v>
      </c>
      <c r="C52" s="375"/>
      <c r="D52" s="376"/>
      <c r="E52" s="377"/>
      <c r="F52" s="94"/>
      <c r="G52" s="421"/>
      <c r="H52" s="423"/>
      <c r="I52" s="407"/>
      <c r="J52" s="407"/>
      <c r="K52" s="408"/>
      <c r="L52" s="424"/>
      <c r="M52" s="425"/>
      <c r="N52" s="425"/>
      <c r="O52" s="426"/>
      <c r="P52" s="493" t="s">
        <v>49</v>
      </c>
      <c r="Q52" s="494"/>
      <c r="R52" s="49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10"/>
      <c r="AY52" s="511"/>
      <c r="AZ52" s="512"/>
      <c r="BA52" s="513"/>
      <c r="BB52" s="418"/>
      <c r="BC52" s="419"/>
      <c r="BD52" s="419"/>
      <c r="BE52" s="419"/>
      <c r="BF52" s="420"/>
    </row>
    <row r="53" spans="2:58" ht="20.25" customHeight="1" x14ac:dyDescent="0.55000000000000004">
      <c r="B53" s="549"/>
      <c r="C53" s="378"/>
      <c r="D53" s="379"/>
      <c r="E53" s="380"/>
      <c r="F53" s="92"/>
      <c r="G53" s="402"/>
      <c r="H53" s="406"/>
      <c r="I53" s="407"/>
      <c r="J53" s="407"/>
      <c r="K53" s="408"/>
      <c r="L53" s="412"/>
      <c r="M53" s="413"/>
      <c r="N53" s="413"/>
      <c r="O53" s="414"/>
      <c r="P53" s="496" t="s">
        <v>15</v>
      </c>
      <c r="Q53" s="497"/>
      <c r="R53" s="498"/>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499">
        <f>IF($BB$3="４週",SUM(S53:AT53),IF($BB$3="暦月",SUM(S53:AW53),""))</f>
        <v>0</v>
      </c>
      <c r="AY53" s="500"/>
      <c r="AZ53" s="501">
        <f>IF($BB$3="４週",AX53/4,IF($BB$3="暦月",'認知症対応型通所（1枚版）'!AX53/('認知症対応型通所（1枚版）'!$BB$8/7),""))</f>
        <v>0</v>
      </c>
      <c r="BA53" s="502"/>
      <c r="BB53" s="299"/>
      <c r="BC53" s="300"/>
      <c r="BD53" s="300"/>
      <c r="BE53" s="300"/>
      <c r="BF53" s="301"/>
    </row>
    <row r="54" spans="2:58" ht="20.25" customHeight="1" x14ac:dyDescent="0.55000000000000004">
      <c r="B54" s="549"/>
      <c r="C54" s="381"/>
      <c r="D54" s="382"/>
      <c r="E54" s="383"/>
      <c r="F54" s="92">
        <f>C52</f>
        <v>0</v>
      </c>
      <c r="G54" s="422"/>
      <c r="H54" s="406"/>
      <c r="I54" s="407"/>
      <c r="J54" s="407"/>
      <c r="K54" s="408"/>
      <c r="L54" s="427"/>
      <c r="M54" s="428"/>
      <c r="N54" s="428"/>
      <c r="O54" s="429"/>
      <c r="P54" s="503" t="s">
        <v>50</v>
      </c>
      <c r="Q54" s="504"/>
      <c r="R54" s="505"/>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506">
        <f>IF($BB$3="４週",SUM(S54:AT54),IF($BB$3="暦月",SUM(S54:AW54),""))</f>
        <v>0</v>
      </c>
      <c r="AY54" s="507"/>
      <c r="AZ54" s="508">
        <f>IF($BB$3="４週",AX54/4,IF($BB$3="暦月",'認知症対応型通所（1枚版）'!AX54/('認知症対応型通所（1枚版）'!$BB$8/7),""))</f>
        <v>0</v>
      </c>
      <c r="BA54" s="509"/>
      <c r="BB54" s="302"/>
      <c r="BC54" s="303"/>
      <c r="BD54" s="303"/>
      <c r="BE54" s="303"/>
      <c r="BF54" s="304"/>
    </row>
    <row r="55" spans="2:58" ht="20.25" customHeight="1" x14ac:dyDescent="0.55000000000000004">
      <c r="B55" s="549">
        <f>B52+1</f>
        <v>12</v>
      </c>
      <c r="C55" s="375"/>
      <c r="D55" s="376"/>
      <c r="E55" s="377"/>
      <c r="F55" s="94"/>
      <c r="G55" s="421"/>
      <c r="H55" s="423"/>
      <c r="I55" s="407"/>
      <c r="J55" s="407"/>
      <c r="K55" s="408"/>
      <c r="L55" s="424"/>
      <c r="M55" s="425"/>
      <c r="N55" s="425"/>
      <c r="O55" s="426"/>
      <c r="P55" s="493" t="s">
        <v>49</v>
      </c>
      <c r="Q55" s="494"/>
      <c r="R55" s="49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10"/>
      <c r="AY55" s="511"/>
      <c r="AZ55" s="512"/>
      <c r="BA55" s="513"/>
      <c r="BB55" s="442"/>
      <c r="BC55" s="425"/>
      <c r="BD55" s="425"/>
      <c r="BE55" s="425"/>
      <c r="BF55" s="426"/>
    </row>
    <row r="56" spans="2:58" ht="20.25" customHeight="1" x14ac:dyDescent="0.55000000000000004">
      <c r="B56" s="549"/>
      <c r="C56" s="378"/>
      <c r="D56" s="379"/>
      <c r="E56" s="380"/>
      <c r="F56" s="92"/>
      <c r="G56" s="402"/>
      <c r="H56" s="406"/>
      <c r="I56" s="407"/>
      <c r="J56" s="407"/>
      <c r="K56" s="408"/>
      <c r="L56" s="412"/>
      <c r="M56" s="413"/>
      <c r="N56" s="413"/>
      <c r="O56" s="414"/>
      <c r="P56" s="496" t="s">
        <v>15</v>
      </c>
      <c r="Q56" s="497"/>
      <c r="R56" s="498"/>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499">
        <f>IF($BB$3="４週",SUM(S56:AT56),IF($BB$3="暦月",SUM(S56:AW56),""))</f>
        <v>0</v>
      </c>
      <c r="AY56" s="500"/>
      <c r="AZ56" s="501">
        <f>IF($BB$3="４週",AX56/4,IF($BB$3="暦月",'認知症対応型通所（1枚版）'!AX56/('認知症対応型通所（1枚版）'!$BB$8/7),""))</f>
        <v>0</v>
      </c>
      <c r="BA56" s="502"/>
      <c r="BB56" s="443"/>
      <c r="BC56" s="413"/>
      <c r="BD56" s="413"/>
      <c r="BE56" s="413"/>
      <c r="BF56" s="414"/>
    </row>
    <row r="57" spans="2:58" ht="20.25" customHeight="1" x14ac:dyDescent="0.55000000000000004">
      <c r="B57" s="549"/>
      <c r="C57" s="381"/>
      <c r="D57" s="382"/>
      <c r="E57" s="383"/>
      <c r="F57" s="92">
        <f>C55</f>
        <v>0</v>
      </c>
      <c r="G57" s="422"/>
      <c r="H57" s="406"/>
      <c r="I57" s="407"/>
      <c r="J57" s="407"/>
      <c r="K57" s="408"/>
      <c r="L57" s="427"/>
      <c r="M57" s="428"/>
      <c r="N57" s="428"/>
      <c r="O57" s="429"/>
      <c r="P57" s="503" t="s">
        <v>50</v>
      </c>
      <c r="Q57" s="504"/>
      <c r="R57" s="505"/>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506">
        <f>IF($BB$3="４週",SUM(S57:AT57),IF($BB$3="暦月",SUM(S57:AW57),""))</f>
        <v>0</v>
      </c>
      <c r="AY57" s="507"/>
      <c r="AZ57" s="508">
        <f>IF($BB$3="４週",AX57/4,IF($BB$3="暦月",'認知症対応型通所（1枚版）'!AX57/('認知症対応型通所（1枚版）'!$BB$8/7),""))</f>
        <v>0</v>
      </c>
      <c r="BA57" s="509"/>
      <c r="BB57" s="444"/>
      <c r="BC57" s="428"/>
      <c r="BD57" s="428"/>
      <c r="BE57" s="428"/>
      <c r="BF57" s="429"/>
    </row>
    <row r="58" spans="2:58" ht="20.25" customHeight="1" x14ac:dyDescent="0.55000000000000004">
      <c r="B58" s="549">
        <f>B55+1</f>
        <v>13</v>
      </c>
      <c r="C58" s="375"/>
      <c r="D58" s="376"/>
      <c r="E58" s="377"/>
      <c r="F58" s="94"/>
      <c r="G58" s="421"/>
      <c r="H58" s="423"/>
      <c r="I58" s="407"/>
      <c r="J58" s="407"/>
      <c r="K58" s="408"/>
      <c r="L58" s="424"/>
      <c r="M58" s="425"/>
      <c r="N58" s="425"/>
      <c r="O58" s="426"/>
      <c r="P58" s="493" t="s">
        <v>49</v>
      </c>
      <c r="Q58" s="494"/>
      <c r="R58" s="49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10"/>
      <c r="AY58" s="511"/>
      <c r="AZ58" s="512"/>
      <c r="BA58" s="513"/>
      <c r="BB58" s="442"/>
      <c r="BC58" s="425"/>
      <c r="BD58" s="425"/>
      <c r="BE58" s="425"/>
      <c r="BF58" s="426"/>
    </row>
    <row r="59" spans="2:58" ht="20.25" customHeight="1" x14ac:dyDescent="0.55000000000000004">
      <c r="B59" s="549"/>
      <c r="C59" s="378"/>
      <c r="D59" s="379"/>
      <c r="E59" s="380"/>
      <c r="F59" s="92"/>
      <c r="G59" s="402"/>
      <c r="H59" s="406"/>
      <c r="I59" s="407"/>
      <c r="J59" s="407"/>
      <c r="K59" s="408"/>
      <c r="L59" s="412"/>
      <c r="M59" s="413"/>
      <c r="N59" s="413"/>
      <c r="O59" s="414"/>
      <c r="P59" s="496" t="s">
        <v>15</v>
      </c>
      <c r="Q59" s="497"/>
      <c r="R59" s="498"/>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499">
        <f>IF($BB$3="４週",SUM(S59:AT59),IF($BB$3="暦月",SUM(S59:AW59),""))</f>
        <v>0</v>
      </c>
      <c r="AY59" s="500"/>
      <c r="AZ59" s="501">
        <f>IF($BB$3="４週",AX59/4,IF($BB$3="暦月",'認知症対応型通所（1枚版）'!AX59/('認知症対応型通所（1枚版）'!$BB$8/7),""))</f>
        <v>0</v>
      </c>
      <c r="BA59" s="502"/>
      <c r="BB59" s="443"/>
      <c r="BC59" s="413"/>
      <c r="BD59" s="413"/>
      <c r="BE59" s="413"/>
      <c r="BF59" s="414"/>
    </row>
    <row r="60" spans="2:58" ht="20.25" customHeight="1" thickBot="1" x14ac:dyDescent="0.6">
      <c r="B60" s="550"/>
      <c r="C60" s="381"/>
      <c r="D60" s="382"/>
      <c r="E60" s="383"/>
      <c r="F60" s="95">
        <f>C58</f>
        <v>0</v>
      </c>
      <c r="G60" s="480"/>
      <c r="H60" s="481"/>
      <c r="I60" s="482"/>
      <c r="J60" s="482"/>
      <c r="K60" s="483"/>
      <c r="L60" s="484"/>
      <c r="M60" s="446"/>
      <c r="N60" s="446"/>
      <c r="O60" s="447"/>
      <c r="P60" s="546" t="s">
        <v>50</v>
      </c>
      <c r="Q60" s="547"/>
      <c r="R60" s="548"/>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506">
        <f>IF($BB$3="４週",SUM(S60:AT60),IF($BB$3="暦月",SUM(S60:AW60),""))</f>
        <v>0</v>
      </c>
      <c r="AY60" s="507"/>
      <c r="AZ60" s="508">
        <f>IF($BB$3="４週",AX60/4,IF($BB$3="暦月",'認知症対応型通所（1枚版）'!AX60/('認知症対応型通所（1枚版）'!$BB$8/7),""))</f>
        <v>0</v>
      </c>
      <c r="BA60" s="509"/>
      <c r="BB60" s="445"/>
      <c r="BC60" s="446"/>
      <c r="BD60" s="446"/>
      <c r="BE60" s="446"/>
      <c r="BF60" s="447"/>
    </row>
    <row r="61" spans="2:58" s="39" customFormat="1" ht="6" customHeight="1" thickBot="1" x14ac:dyDescent="0.6">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49999999999999" customHeight="1" x14ac:dyDescent="0.55000000000000004">
      <c r="B62" s="265"/>
      <c r="C62" s="266"/>
      <c r="D62" s="266"/>
      <c r="E62" s="266"/>
      <c r="F62" s="187"/>
      <c r="G62" s="436" t="s">
        <v>193</v>
      </c>
      <c r="H62" s="436"/>
      <c r="I62" s="436"/>
      <c r="J62" s="436"/>
      <c r="K62" s="437"/>
      <c r="L62" s="260"/>
      <c r="M62" s="489" t="s">
        <v>60</v>
      </c>
      <c r="N62" s="490"/>
      <c r="O62" s="490"/>
      <c r="P62" s="490"/>
      <c r="Q62" s="490"/>
      <c r="R62" s="491"/>
      <c r="S62" s="261" t="str">
        <f t="shared" ref="S62:AH64"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4"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466" t="str">
        <f>IF(SUMIF($F$22:$F$60, $M62, AX$22:AX$60)=0,"",SUMIF($F$22:$F$60, $M62, AX$22:AX$60))</f>
        <v/>
      </c>
      <c r="AY62" s="467"/>
      <c r="AZ62" s="468" t="str">
        <f t="shared" ref="AZ62:AZ64" si="3">IF(AX62="","",IF($BB$3="４週",AX62/4,IF($BB$3="暦月",AX62/($BB$8/7),"")))</f>
        <v/>
      </c>
      <c r="BA62" s="469"/>
      <c r="BB62" s="514"/>
      <c r="BC62" s="515"/>
      <c r="BD62" s="515"/>
      <c r="BE62" s="515"/>
      <c r="BF62" s="516"/>
    </row>
    <row r="63" spans="2:58" ht="20.25" customHeight="1" x14ac:dyDescent="0.55000000000000004">
      <c r="B63" s="267"/>
      <c r="C63" s="202"/>
      <c r="D63" s="202"/>
      <c r="E63" s="202"/>
      <c r="F63" s="189"/>
      <c r="G63" s="438"/>
      <c r="H63" s="438"/>
      <c r="I63" s="438"/>
      <c r="J63" s="438"/>
      <c r="K63" s="439"/>
      <c r="L63" s="264"/>
      <c r="M63" s="433" t="s">
        <v>5</v>
      </c>
      <c r="N63" s="434"/>
      <c r="O63" s="434"/>
      <c r="P63" s="434"/>
      <c r="Q63" s="434"/>
      <c r="R63" s="435"/>
      <c r="S63" s="261" t="str">
        <f t="shared" si="1"/>
        <v/>
      </c>
      <c r="T63" s="262" t="str">
        <f t="shared" si="1"/>
        <v/>
      </c>
      <c r="U63" s="262" t="str">
        <f>IF(SUMIF($F$22:$F$60, $M63, U$22:U$60)=0,"",SUMIF($F$22:$F$60, $M63, U$22:U$60))</f>
        <v/>
      </c>
      <c r="V63" s="262" t="str">
        <f t="shared" si="1"/>
        <v/>
      </c>
      <c r="W63" s="262" t="str">
        <f t="shared" si="1"/>
        <v/>
      </c>
      <c r="X63" s="262" t="str">
        <f t="shared" si="1"/>
        <v/>
      </c>
      <c r="Y63" s="263" t="str">
        <f t="shared" si="1"/>
        <v/>
      </c>
      <c r="Z63" s="261" t="str">
        <f t="shared" si="1"/>
        <v/>
      </c>
      <c r="AA63" s="262" t="str">
        <f t="shared" si="1"/>
        <v/>
      </c>
      <c r="AB63" s="262" t="str">
        <f t="shared" si="1"/>
        <v/>
      </c>
      <c r="AC63" s="262" t="str">
        <f t="shared" si="1"/>
        <v/>
      </c>
      <c r="AD63" s="262" t="str">
        <f t="shared" si="1"/>
        <v/>
      </c>
      <c r="AE63" s="262" t="str">
        <f t="shared" si="1"/>
        <v/>
      </c>
      <c r="AF63" s="263" t="str">
        <f t="shared" si="1"/>
        <v/>
      </c>
      <c r="AG63" s="261" t="str">
        <f t="shared" si="1"/>
        <v/>
      </c>
      <c r="AH63" s="262" t="str">
        <f t="shared" si="1"/>
        <v/>
      </c>
      <c r="AI63" s="262" t="str">
        <f t="shared" si="2"/>
        <v/>
      </c>
      <c r="AJ63" s="262" t="str">
        <f t="shared" si="2"/>
        <v/>
      </c>
      <c r="AK63" s="262" t="str">
        <f t="shared" si="2"/>
        <v/>
      </c>
      <c r="AL63" s="262" t="str">
        <f t="shared" si="2"/>
        <v/>
      </c>
      <c r="AM63" s="263" t="str">
        <f t="shared" si="2"/>
        <v/>
      </c>
      <c r="AN63" s="261" t="str">
        <f t="shared" si="2"/>
        <v/>
      </c>
      <c r="AO63" s="262" t="str">
        <f t="shared" si="2"/>
        <v/>
      </c>
      <c r="AP63" s="262" t="str">
        <f t="shared" si="2"/>
        <v/>
      </c>
      <c r="AQ63" s="262" t="str">
        <f t="shared" si="2"/>
        <v/>
      </c>
      <c r="AR63" s="262" t="str">
        <f t="shared" si="2"/>
        <v/>
      </c>
      <c r="AS63" s="262" t="str">
        <f t="shared" si="2"/>
        <v/>
      </c>
      <c r="AT63" s="263" t="str">
        <f t="shared" si="2"/>
        <v/>
      </c>
      <c r="AU63" s="261" t="str">
        <f t="shared" si="2"/>
        <v/>
      </c>
      <c r="AV63" s="262" t="str">
        <f t="shared" si="2"/>
        <v/>
      </c>
      <c r="AW63" s="262" t="str">
        <f t="shared" si="2"/>
        <v/>
      </c>
      <c r="AX63" s="466" t="str">
        <f>IF(SUMIF($F$22:$F$60, $M63, AX$22:AX$60)=0,"",SUMIF($F$22:$F$60, $M63, AX$22:AX$60))</f>
        <v/>
      </c>
      <c r="AY63" s="467"/>
      <c r="AZ63" s="468" t="str">
        <f t="shared" si="3"/>
        <v/>
      </c>
      <c r="BA63" s="469"/>
      <c r="BB63" s="517"/>
      <c r="BC63" s="518"/>
      <c r="BD63" s="518"/>
      <c r="BE63" s="518"/>
      <c r="BF63" s="519"/>
    </row>
    <row r="64" spans="2:58" ht="20.25" customHeight="1" x14ac:dyDescent="0.55000000000000004">
      <c r="B64" s="258"/>
      <c r="C64" s="259"/>
      <c r="D64" s="259"/>
      <c r="E64" s="259"/>
      <c r="F64" s="189"/>
      <c r="G64" s="440"/>
      <c r="H64" s="440"/>
      <c r="I64" s="440"/>
      <c r="J64" s="440"/>
      <c r="K64" s="441"/>
      <c r="L64" s="264"/>
      <c r="M64" s="433" t="s">
        <v>61</v>
      </c>
      <c r="N64" s="434"/>
      <c r="O64" s="434"/>
      <c r="P64" s="434"/>
      <c r="Q64" s="434"/>
      <c r="R64" s="435"/>
      <c r="S64" s="261" t="str">
        <f t="shared" si="1"/>
        <v/>
      </c>
      <c r="T64" s="262" t="str">
        <f t="shared" si="1"/>
        <v/>
      </c>
      <c r="U64" s="262" t="str">
        <f>IF(SUMIF($F$22:$F$60, $M64, U$22:U$60)=0,"",SUMIF($F$22:$F$60, $M64, U$22:U$60))</f>
        <v/>
      </c>
      <c r="V64" s="262" t="str">
        <f t="shared" si="1"/>
        <v/>
      </c>
      <c r="W64" s="262" t="str">
        <f t="shared" si="1"/>
        <v/>
      </c>
      <c r="X64" s="262" t="str">
        <f t="shared" si="1"/>
        <v/>
      </c>
      <c r="Y64" s="263" t="str">
        <f t="shared" si="1"/>
        <v/>
      </c>
      <c r="Z64" s="261" t="str">
        <f t="shared" si="1"/>
        <v/>
      </c>
      <c r="AA64" s="262" t="str">
        <f t="shared" si="1"/>
        <v/>
      </c>
      <c r="AB64" s="262" t="str">
        <f t="shared" si="1"/>
        <v/>
      </c>
      <c r="AC64" s="262" t="str">
        <f t="shared" si="1"/>
        <v/>
      </c>
      <c r="AD64" s="262" t="str">
        <f t="shared" si="1"/>
        <v/>
      </c>
      <c r="AE64" s="262" t="str">
        <f t="shared" si="1"/>
        <v/>
      </c>
      <c r="AF64" s="263" t="str">
        <f t="shared" si="1"/>
        <v/>
      </c>
      <c r="AG64" s="261" t="str">
        <f t="shared" si="1"/>
        <v/>
      </c>
      <c r="AH64" s="262" t="str">
        <f t="shared" si="1"/>
        <v/>
      </c>
      <c r="AI64" s="262" t="str">
        <f t="shared" si="2"/>
        <v/>
      </c>
      <c r="AJ64" s="262" t="str">
        <f t="shared" si="2"/>
        <v/>
      </c>
      <c r="AK64" s="262" t="str">
        <f t="shared" si="2"/>
        <v/>
      </c>
      <c r="AL64" s="262" t="str">
        <f t="shared" si="2"/>
        <v/>
      </c>
      <c r="AM64" s="263" t="str">
        <f t="shared" si="2"/>
        <v/>
      </c>
      <c r="AN64" s="261" t="str">
        <f t="shared" si="2"/>
        <v/>
      </c>
      <c r="AO64" s="262" t="str">
        <f t="shared" si="2"/>
        <v/>
      </c>
      <c r="AP64" s="262" t="str">
        <f t="shared" si="2"/>
        <v/>
      </c>
      <c r="AQ64" s="262" t="str">
        <f t="shared" si="2"/>
        <v/>
      </c>
      <c r="AR64" s="262" t="str">
        <f t="shared" si="2"/>
        <v/>
      </c>
      <c r="AS64" s="262" t="str">
        <f t="shared" si="2"/>
        <v/>
      </c>
      <c r="AT64" s="263" t="str">
        <f t="shared" si="2"/>
        <v/>
      </c>
      <c r="AU64" s="261" t="str">
        <f t="shared" si="2"/>
        <v/>
      </c>
      <c r="AV64" s="262" t="str">
        <f t="shared" si="2"/>
        <v/>
      </c>
      <c r="AW64" s="262" t="str">
        <f t="shared" si="2"/>
        <v/>
      </c>
      <c r="AX64" s="466" t="str">
        <f>IF(SUMIF($F$22:$F$60, $M64, AX$22:AX$60)=0,"",SUMIF($F$22:$F$60, $M64, AX$22:AX$60))</f>
        <v/>
      </c>
      <c r="AY64" s="467"/>
      <c r="AZ64" s="468" t="str">
        <f t="shared" si="3"/>
        <v/>
      </c>
      <c r="BA64" s="469"/>
      <c r="BB64" s="517"/>
      <c r="BC64" s="518"/>
      <c r="BD64" s="518"/>
      <c r="BE64" s="518"/>
      <c r="BF64" s="519"/>
    </row>
    <row r="65" spans="1:73" ht="20.25" customHeight="1" x14ac:dyDescent="0.55000000000000004">
      <c r="B65" s="53"/>
      <c r="C65" s="26"/>
      <c r="D65" s="26"/>
      <c r="E65" s="26"/>
      <c r="F65" s="26"/>
      <c r="G65" s="523" t="s">
        <v>194</v>
      </c>
      <c r="H65" s="523"/>
      <c r="I65" s="523"/>
      <c r="J65" s="523"/>
      <c r="K65" s="523"/>
      <c r="L65" s="523"/>
      <c r="M65" s="523"/>
      <c r="N65" s="523"/>
      <c r="O65" s="523"/>
      <c r="P65" s="523"/>
      <c r="Q65" s="523"/>
      <c r="R65" s="524"/>
      <c r="S65" s="239"/>
      <c r="T65" s="240"/>
      <c r="U65" s="240"/>
      <c r="V65" s="240"/>
      <c r="W65" s="240"/>
      <c r="X65" s="240"/>
      <c r="Y65" s="241"/>
      <c r="Z65" s="239"/>
      <c r="AA65" s="240"/>
      <c r="AB65" s="240"/>
      <c r="AC65" s="240"/>
      <c r="AD65" s="240"/>
      <c r="AE65" s="240"/>
      <c r="AF65" s="241"/>
      <c r="AG65" s="239"/>
      <c r="AH65" s="240"/>
      <c r="AI65" s="240"/>
      <c r="AJ65" s="240"/>
      <c r="AK65" s="240"/>
      <c r="AL65" s="240"/>
      <c r="AM65" s="241"/>
      <c r="AN65" s="239"/>
      <c r="AO65" s="240"/>
      <c r="AP65" s="240"/>
      <c r="AQ65" s="240"/>
      <c r="AR65" s="240"/>
      <c r="AS65" s="240"/>
      <c r="AT65" s="241"/>
      <c r="AU65" s="239"/>
      <c r="AV65" s="240"/>
      <c r="AW65" s="241"/>
      <c r="AX65" s="525"/>
      <c r="AY65" s="526"/>
      <c r="AZ65" s="526"/>
      <c r="BA65" s="527"/>
      <c r="BB65" s="517"/>
      <c r="BC65" s="518"/>
      <c r="BD65" s="518"/>
      <c r="BE65" s="518"/>
      <c r="BF65" s="519"/>
    </row>
    <row r="66" spans="1:73" ht="20.25" customHeight="1" thickBot="1" x14ac:dyDescent="0.6">
      <c r="B66" s="54"/>
      <c r="C66" s="114"/>
      <c r="D66" s="114"/>
      <c r="E66" s="114"/>
      <c r="F66" s="114"/>
      <c r="G66" s="534" t="s">
        <v>195</v>
      </c>
      <c r="H66" s="534"/>
      <c r="I66" s="534"/>
      <c r="J66" s="534"/>
      <c r="K66" s="534"/>
      <c r="L66" s="534"/>
      <c r="M66" s="534"/>
      <c r="N66" s="534"/>
      <c r="O66" s="534"/>
      <c r="P66" s="534"/>
      <c r="Q66" s="534"/>
      <c r="R66" s="535"/>
      <c r="S66" s="239"/>
      <c r="T66" s="240"/>
      <c r="U66" s="240"/>
      <c r="V66" s="240"/>
      <c r="W66" s="240"/>
      <c r="X66" s="240"/>
      <c r="Y66" s="241"/>
      <c r="Z66" s="239"/>
      <c r="AA66" s="240"/>
      <c r="AB66" s="240"/>
      <c r="AC66" s="240"/>
      <c r="AD66" s="240"/>
      <c r="AE66" s="240"/>
      <c r="AF66" s="241"/>
      <c r="AG66" s="239"/>
      <c r="AH66" s="240"/>
      <c r="AI66" s="240"/>
      <c r="AJ66" s="240"/>
      <c r="AK66" s="240"/>
      <c r="AL66" s="240"/>
      <c r="AM66" s="241"/>
      <c r="AN66" s="239"/>
      <c r="AO66" s="240"/>
      <c r="AP66" s="240"/>
      <c r="AQ66" s="240"/>
      <c r="AR66" s="240"/>
      <c r="AS66" s="240"/>
      <c r="AT66" s="241"/>
      <c r="AU66" s="239"/>
      <c r="AV66" s="240"/>
      <c r="AW66" s="241"/>
      <c r="AX66" s="528"/>
      <c r="AY66" s="529"/>
      <c r="AZ66" s="529"/>
      <c r="BA66" s="530"/>
      <c r="BB66" s="517"/>
      <c r="BC66" s="518"/>
      <c r="BD66" s="518"/>
      <c r="BE66" s="518"/>
      <c r="BF66" s="519"/>
    </row>
    <row r="67" spans="1:73" ht="18.75" customHeight="1" x14ac:dyDescent="0.55000000000000004">
      <c r="B67" s="536" t="s">
        <v>196</v>
      </c>
      <c r="C67" s="537"/>
      <c r="D67" s="537"/>
      <c r="E67" s="537"/>
      <c r="F67" s="537"/>
      <c r="G67" s="537"/>
      <c r="H67" s="537"/>
      <c r="I67" s="537"/>
      <c r="J67" s="537"/>
      <c r="K67" s="538"/>
      <c r="L67" s="542" t="s">
        <v>60</v>
      </c>
      <c r="M67" s="542"/>
      <c r="N67" s="542"/>
      <c r="O67" s="542"/>
      <c r="P67" s="542"/>
      <c r="Q67" s="542"/>
      <c r="R67" s="543"/>
      <c r="S67" s="242" t="str">
        <f>IF($L67="","",IF(COUNTIFS($F$22:$F$60,$L67,S$22:S$60,"&gt;0")=0,"",COUNTIFS($F$22:$F$60,$L67,S$22:S$60,"&gt;0")))</f>
        <v/>
      </c>
      <c r="T67" s="243" t="str">
        <f t="shared" ref="T67:AW71" si="4">IF($L67="","",IF(COUNTIFS($F$22:$F$60,$L67,T$22:T$60,"&gt;0")=0,"",COUNTIFS($F$22:$F$60,$L67,T$22:T$60,"&gt;0")))</f>
        <v/>
      </c>
      <c r="U67" s="243" t="str">
        <f t="shared" si="4"/>
        <v/>
      </c>
      <c r="V67" s="243" t="str">
        <f t="shared" si="4"/>
        <v/>
      </c>
      <c r="W67" s="243" t="str">
        <f t="shared" si="4"/>
        <v/>
      </c>
      <c r="X67" s="243" t="str">
        <f t="shared" si="4"/>
        <v/>
      </c>
      <c r="Y67" s="244" t="str">
        <f t="shared" si="4"/>
        <v/>
      </c>
      <c r="Z67" s="245" t="str">
        <f t="shared" si="4"/>
        <v/>
      </c>
      <c r="AA67" s="243" t="str">
        <f t="shared" si="4"/>
        <v/>
      </c>
      <c r="AB67" s="243" t="str">
        <f t="shared" si="4"/>
        <v/>
      </c>
      <c r="AC67" s="243" t="str">
        <f t="shared" si="4"/>
        <v/>
      </c>
      <c r="AD67" s="243" t="str">
        <f t="shared" si="4"/>
        <v/>
      </c>
      <c r="AE67" s="243" t="str">
        <f t="shared" si="4"/>
        <v/>
      </c>
      <c r="AF67" s="244" t="str">
        <f t="shared" si="4"/>
        <v/>
      </c>
      <c r="AG67" s="243" t="str">
        <f t="shared" si="4"/>
        <v/>
      </c>
      <c r="AH67" s="243" t="str">
        <f t="shared" si="4"/>
        <v/>
      </c>
      <c r="AI67" s="243" t="str">
        <f t="shared" si="4"/>
        <v/>
      </c>
      <c r="AJ67" s="243" t="str">
        <f t="shared" si="4"/>
        <v/>
      </c>
      <c r="AK67" s="243" t="str">
        <f t="shared" si="4"/>
        <v/>
      </c>
      <c r="AL67" s="243" t="str">
        <f t="shared" si="4"/>
        <v/>
      </c>
      <c r="AM67" s="244" t="str">
        <f t="shared" si="4"/>
        <v/>
      </c>
      <c r="AN67" s="243" t="str">
        <f t="shared" si="4"/>
        <v/>
      </c>
      <c r="AO67" s="243" t="str">
        <f t="shared" si="4"/>
        <v/>
      </c>
      <c r="AP67" s="243" t="str">
        <f t="shared" si="4"/>
        <v/>
      </c>
      <c r="AQ67" s="243" t="str">
        <f t="shared" si="4"/>
        <v/>
      </c>
      <c r="AR67" s="243" t="str">
        <f t="shared" si="4"/>
        <v/>
      </c>
      <c r="AS67" s="243" t="str">
        <f t="shared" si="4"/>
        <v/>
      </c>
      <c r="AT67" s="244" t="str">
        <f t="shared" si="4"/>
        <v/>
      </c>
      <c r="AU67" s="243" t="str">
        <f t="shared" si="4"/>
        <v/>
      </c>
      <c r="AV67" s="243" t="str">
        <f t="shared" si="4"/>
        <v/>
      </c>
      <c r="AW67" s="244" t="str">
        <f t="shared" si="4"/>
        <v/>
      </c>
      <c r="AX67" s="528"/>
      <c r="AY67" s="529"/>
      <c r="AZ67" s="529"/>
      <c r="BA67" s="530"/>
      <c r="BB67" s="517"/>
      <c r="BC67" s="518"/>
      <c r="BD67" s="518"/>
      <c r="BE67" s="518"/>
      <c r="BF67" s="519"/>
    </row>
    <row r="68" spans="1:73" ht="18.75" customHeight="1" x14ac:dyDescent="0.55000000000000004">
      <c r="B68" s="536"/>
      <c r="C68" s="537"/>
      <c r="D68" s="537"/>
      <c r="E68" s="537"/>
      <c r="F68" s="537"/>
      <c r="G68" s="537"/>
      <c r="H68" s="537"/>
      <c r="I68" s="537"/>
      <c r="J68" s="537"/>
      <c r="K68" s="538"/>
      <c r="L68" s="544" t="s">
        <v>5</v>
      </c>
      <c r="M68" s="544"/>
      <c r="N68" s="544"/>
      <c r="O68" s="544"/>
      <c r="P68" s="544"/>
      <c r="Q68" s="544"/>
      <c r="R68" s="545"/>
      <c r="S68" s="236" t="str">
        <f t="shared" ref="S68:AH71" si="5">IF($L68="","",IF(COUNTIFS($F$22:$F$60,$L68,S$22:S$60,"&gt;0")=0,"",COUNTIFS($F$22:$F$60,$L68,S$22:S$60,"&gt;0")))</f>
        <v/>
      </c>
      <c r="T68" s="237" t="str">
        <f>IF($L68="","",IF(COUNTIFS($F$22:$F$60,$L68,T$22:T$60,"&gt;0")=0,"",COUNTIFS($F$22:$F$60,$L68,T$22:T$60,"&gt;0")))</f>
        <v/>
      </c>
      <c r="U68" s="237" t="str">
        <f t="shared" si="5"/>
        <v/>
      </c>
      <c r="V68" s="237" t="str">
        <f t="shared" si="5"/>
        <v/>
      </c>
      <c r="W68" s="237" t="str">
        <f t="shared" si="5"/>
        <v/>
      </c>
      <c r="X68" s="237" t="str">
        <f t="shared" si="5"/>
        <v/>
      </c>
      <c r="Y68" s="238" t="str">
        <f t="shared" si="5"/>
        <v/>
      </c>
      <c r="Z68" s="246" t="str">
        <f t="shared" si="5"/>
        <v/>
      </c>
      <c r="AA68" s="237" t="str">
        <f t="shared" si="5"/>
        <v/>
      </c>
      <c r="AB68" s="237" t="str">
        <f t="shared" si="5"/>
        <v/>
      </c>
      <c r="AC68" s="237" t="str">
        <f t="shared" si="5"/>
        <v/>
      </c>
      <c r="AD68" s="237" t="str">
        <f t="shared" si="5"/>
        <v/>
      </c>
      <c r="AE68" s="237" t="str">
        <f t="shared" si="5"/>
        <v/>
      </c>
      <c r="AF68" s="238" t="str">
        <f t="shared" si="5"/>
        <v/>
      </c>
      <c r="AG68" s="237" t="str">
        <f t="shared" si="5"/>
        <v/>
      </c>
      <c r="AH68" s="237" t="str">
        <f t="shared" si="5"/>
        <v/>
      </c>
      <c r="AI68" s="237" t="str">
        <f t="shared" si="4"/>
        <v/>
      </c>
      <c r="AJ68" s="237" t="str">
        <f t="shared" si="4"/>
        <v/>
      </c>
      <c r="AK68" s="237" t="str">
        <f t="shared" si="4"/>
        <v/>
      </c>
      <c r="AL68" s="237" t="str">
        <f t="shared" si="4"/>
        <v/>
      </c>
      <c r="AM68" s="238" t="str">
        <f t="shared" si="4"/>
        <v/>
      </c>
      <c r="AN68" s="237" t="str">
        <f t="shared" si="4"/>
        <v/>
      </c>
      <c r="AO68" s="237" t="str">
        <f t="shared" si="4"/>
        <v/>
      </c>
      <c r="AP68" s="237" t="str">
        <f t="shared" si="4"/>
        <v/>
      </c>
      <c r="AQ68" s="237" t="str">
        <f t="shared" si="4"/>
        <v/>
      </c>
      <c r="AR68" s="237" t="str">
        <f t="shared" si="4"/>
        <v/>
      </c>
      <c r="AS68" s="237" t="str">
        <f t="shared" si="4"/>
        <v/>
      </c>
      <c r="AT68" s="238" t="str">
        <f t="shared" si="4"/>
        <v/>
      </c>
      <c r="AU68" s="237" t="str">
        <f t="shared" si="4"/>
        <v/>
      </c>
      <c r="AV68" s="237" t="str">
        <f t="shared" si="4"/>
        <v/>
      </c>
      <c r="AW68" s="238" t="str">
        <f t="shared" si="4"/>
        <v/>
      </c>
      <c r="AX68" s="528"/>
      <c r="AY68" s="529"/>
      <c r="AZ68" s="529"/>
      <c r="BA68" s="530"/>
      <c r="BB68" s="517"/>
      <c r="BC68" s="518"/>
      <c r="BD68" s="518"/>
      <c r="BE68" s="518"/>
      <c r="BF68" s="519"/>
    </row>
    <row r="69" spans="1:73" ht="18.75" customHeight="1" x14ac:dyDescent="0.55000000000000004">
      <c r="B69" s="536"/>
      <c r="C69" s="537"/>
      <c r="D69" s="537"/>
      <c r="E69" s="537"/>
      <c r="F69" s="537"/>
      <c r="G69" s="537"/>
      <c r="H69" s="537"/>
      <c r="I69" s="537"/>
      <c r="J69" s="537"/>
      <c r="K69" s="538"/>
      <c r="L69" s="544" t="s">
        <v>61</v>
      </c>
      <c r="M69" s="544"/>
      <c r="N69" s="544"/>
      <c r="O69" s="544"/>
      <c r="P69" s="544"/>
      <c r="Q69" s="544"/>
      <c r="R69" s="545"/>
      <c r="S69" s="236" t="str">
        <f t="shared" si="5"/>
        <v/>
      </c>
      <c r="T69" s="237" t="str">
        <f t="shared" si="4"/>
        <v/>
      </c>
      <c r="U69" s="237" t="str">
        <f t="shared" si="4"/>
        <v/>
      </c>
      <c r="V69" s="237" t="str">
        <f t="shared" si="4"/>
        <v/>
      </c>
      <c r="W69" s="237" t="str">
        <f t="shared" si="4"/>
        <v/>
      </c>
      <c r="X69" s="237" t="str">
        <f>IF($L69="","",IF(COUNTIFS($F$22:$F$60,$L69,X$22:X$60,"&gt;0")=0,"",COUNTIFS($F$22:$F$60,$L69,X$22:X$60,"&gt;0")))</f>
        <v/>
      </c>
      <c r="Y69" s="238" t="str">
        <f t="shared" si="4"/>
        <v/>
      </c>
      <c r="Z69" s="246" t="str">
        <f t="shared" si="4"/>
        <v/>
      </c>
      <c r="AA69" s="237" t="str">
        <f t="shared" si="4"/>
        <v/>
      </c>
      <c r="AB69" s="237" t="str">
        <f t="shared" si="4"/>
        <v/>
      </c>
      <c r="AC69" s="237" t="str">
        <f t="shared" si="4"/>
        <v/>
      </c>
      <c r="AD69" s="237" t="str">
        <f t="shared" si="4"/>
        <v/>
      </c>
      <c r="AE69" s="237" t="str">
        <f t="shared" si="4"/>
        <v/>
      </c>
      <c r="AF69" s="238" t="str">
        <f t="shared" si="4"/>
        <v/>
      </c>
      <c r="AG69" s="237" t="str">
        <f t="shared" si="4"/>
        <v/>
      </c>
      <c r="AH69" s="237" t="str">
        <f t="shared" si="4"/>
        <v/>
      </c>
      <c r="AI69" s="237" t="str">
        <f t="shared" si="4"/>
        <v/>
      </c>
      <c r="AJ69" s="237" t="str">
        <f t="shared" si="4"/>
        <v/>
      </c>
      <c r="AK69" s="237" t="str">
        <f t="shared" si="4"/>
        <v/>
      </c>
      <c r="AL69" s="237" t="str">
        <f t="shared" si="4"/>
        <v/>
      </c>
      <c r="AM69" s="238" t="str">
        <f t="shared" si="4"/>
        <v/>
      </c>
      <c r="AN69" s="237" t="str">
        <f t="shared" si="4"/>
        <v/>
      </c>
      <c r="AO69" s="237" t="str">
        <f t="shared" si="4"/>
        <v/>
      </c>
      <c r="AP69" s="237" t="str">
        <f t="shared" si="4"/>
        <v/>
      </c>
      <c r="AQ69" s="237" t="str">
        <f t="shared" si="4"/>
        <v/>
      </c>
      <c r="AR69" s="237" t="str">
        <f t="shared" si="4"/>
        <v/>
      </c>
      <c r="AS69" s="237" t="str">
        <f t="shared" si="4"/>
        <v/>
      </c>
      <c r="AT69" s="238" t="str">
        <f t="shared" si="4"/>
        <v/>
      </c>
      <c r="AU69" s="237" t="str">
        <f t="shared" si="4"/>
        <v/>
      </c>
      <c r="AV69" s="237" t="str">
        <f t="shared" si="4"/>
        <v/>
      </c>
      <c r="AW69" s="238" t="str">
        <f t="shared" si="4"/>
        <v/>
      </c>
      <c r="AX69" s="528"/>
      <c r="AY69" s="529"/>
      <c r="AZ69" s="529"/>
      <c r="BA69" s="530"/>
      <c r="BB69" s="517"/>
      <c r="BC69" s="518"/>
      <c r="BD69" s="518"/>
      <c r="BE69" s="518"/>
      <c r="BF69" s="519"/>
    </row>
    <row r="70" spans="1:73" ht="18.75" customHeight="1" x14ac:dyDescent="0.55000000000000004">
      <c r="B70" s="536"/>
      <c r="C70" s="537"/>
      <c r="D70" s="537"/>
      <c r="E70" s="537"/>
      <c r="F70" s="537"/>
      <c r="G70" s="537"/>
      <c r="H70" s="537"/>
      <c r="I70" s="537"/>
      <c r="J70" s="537"/>
      <c r="K70" s="538"/>
      <c r="L70" s="544" t="s">
        <v>62</v>
      </c>
      <c r="M70" s="544"/>
      <c r="N70" s="544"/>
      <c r="O70" s="544"/>
      <c r="P70" s="544"/>
      <c r="Q70" s="544"/>
      <c r="R70" s="545"/>
      <c r="S70" s="236" t="str">
        <f t="shared" si="5"/>
        <v/>
      </c>
      <c r="T70" s="237" t="str">
        <f t="shared" si="4"/>
        <v/>
      </c>
      <c r="U70" s="237" t="str">
        <f t="shared" si="4"/>
        <v/>
      </c>
      <c r="V70" s="237" t="str">
        <f t="shared" si="4"/>
        <v/>
      </c>
      <c r="W70" s="237" t="str">
        <f t="shared" si="4"/>
        <v/>
      </c>
      <c r="X70" s="237" t="str">
        <f t="shared" si="4"/>
        <v/>
      </c>
      <c r="Y70" s="238" t="str">
        <f t="shared" si="4"/>
        <v/>
      </c>
      <c r="Z70" s="246" t="str">
        <f t="shared" si="4"/>
        <v/>
      </c>
      <c r="AA70" s="237" t="str">
        <f t="shared" si="4"/>
        <v/>
      </c>
      <c r="AB70" s="237" t="str">
        <f t="shared" si="4"/>
        <v/>
      </c>
      <c r="AC70" s="237" t="str">
        <f t="shared" si="4"/>
        <v/>
      </c>
      <c r="AD70" s="237" t="str">
        <f t="shared" si="4"/>
        <v/>
      </c>
      <c r="AE70" s="237" t="str">
        <f t="shared" si="4"/>
        <v/>
      </c>
      <c r="AF70" s="238" t="str">
        <f t="shared" si="4"/>
        <v/>
      </c>
      <c r="AG70" s="237" t="str">
        <f t="shared" si="4"/>
        <v/>
      </c>
      <c r="AH70" s="237" t="str">
        <f t="shared" si="4"/>
        <v/>
      </c>
      <c r="AI70" s="237" t="str">
        <f t="shared" si="4"/>
        <v/>
      </c>
      <c r="AJ70" s="237" t="str">
        <f t="shared" si="4"/>
        <v/>
      </c>
      <c r="AK70" s="237" t="str">
        <f t="shared" si="4"/>
        <v/>
      </c>
      <c r="AL70" s="237" t="str">
        <f t="shared" si="4"/>
        <v/>
      </c>
      <c r="AM70" s="238" t="str">
        <f t="shared" si="4"/>
        <v/>
      </c>
      <c r="AN70" s="237" t="str">
        <f t="shared" si="4"/>
        <v/>
      </c>
      <c r="AO70" s="237" t="str">
        <f t="shared" si="4"/>
        <v/>
      </c>
      <c r="AP70" s="237" t="str">
        <f t="shared" si="4"/>
        <v/>
      </c>
      <c r="AQ70" s="237" t="str">
        <f t="shared" si="4"/>
        <v/>
      </c>
      <c r="AR70" s="237" t="str">
        <f t="shared" si="4"/>
        <v/>
      </c>
      <c r="AS70" s="237" t="str">
        <f t="shared" si="4"/>
        <v/>
      </c>
      <c r="AT70" s="238" t="str">
        <f t="shared" si="4"/>
        <v/>
      </c>
      <c r="AU70" s="237" t="str">
        <f t="shared" si="4"/>
        <v/>
      </c>
      <c r="AV70" s="237" t="str">
        <f t="shared" si="4"/>
        <v/>
      </c>
      <c r="AW70" s="238" t="str">
        <f t="shared" si="4"/>
        <v/>
      </c>
      <c r="AX70" s="528"/>
      <c r="AY70" s="529"/>
      <c r="AZ70" s="529"/>
      <c r="BA70" s="530"/>
      <c r="BB70" s="517"/>
      <c r="BC70" s="518"/>
      <c r="BD70" s="518"/>
      <c r="BE70" s="518"/>
      <c r="BF70" s="519"/>
    </row>
    <row r="71" spans="1:73" ht="18.75" customHeight="1" thickBot="1" x14ac:dyDescent="0.6">
      <c r="B71" s="539"/>
      <c r="C71" s="540"/>
      <c r="D71" s="540"/>
      <c r="E71" s="540"/>
      <c r="F71" s="540"/>
      <c r="G71" s="540"/>
      <c r="H71" s="540"/>
      <c r="I71" s="540"/>
      <c r="J71" s="540"/>
      <c r="K71" s="541"/>
      <c r="L71" s="464"/>
      <c r="M71" s="464"/>
      <c r="N71" s="464"/>
      <c r="O71" s="464"/>
      <c r="P71" s="464"/>
      <c r="Q71" s="464"/>
      <c r="R71" s="465"/>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531"/>
      <c r="AY71" s="532"/>
      <c r="AZ71" s="532"/>
      <c r="BA71" s="533"/>
      <c r="BB71" s="520"/>
      <c r="BC71" s="521"/>
      <c r="BD71" s="521"/>
      <c r="BE71" s="521"/>
      <c r="BF71" s="522"/>
    </row>
    <row r="72" spans="1:73" ht="13.5" customHeight="1" x14ac:dyDescent="0.55000000000000004">
      <c r="C72" s="24"/>
      <c r="D72" s="24"/>
      <c r="E72" s="24"/>
      <c r="F72" s="24"/>
      <c r="G72" s="33"/>
      <c r="H72" s="34"/>
      <c r="AF72" s="9"/>
    </row>
    <row r="73" spans="1:73" ht="11.4"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ColWidth="9" defaultRowHeight="26.5" x14ac:dyDescent="0.55000000000000004"/>
  <cols>
    <col min="1" max="1" width="1.58203125" style="80" customWidth="1"/>
    <col min="2" max="2" width="5.58203125" style="79" customWidth="1"/>
    <col min="3" max="3" width="10.58203125" style="79" customWidth="1"/>
    <col min="4" max="4" width="3.4140625" style="79" bestFit="1" customWidth="1"/>
    <col min="5" max="5" width="15.58203125" style="80" customWidth="1"/>
    <col min="6" max="6" width="3.4140625" style="80" bestFit="1" customWidth="1"/>
    <col min="7" max="7" width="15.58203125" style="80" customWidth="1"/>
    <col min="8" max="8" width="3.4140625" style="80" bestFit="1" customWidth="1"/>
    <col min="9" max="9" width="15.58203125" style="79" customWidth="1"/>
    <col min="10" max="10" width="3.4140625" style="80" bestFit="1" customWidth="1"/>
    <col min="11" max="11" width="15.58203125" style="80" customWidth="1"/>
    <col min="12" max="12" width="3.4140625" style="80" customWidth="1"/>
    <col min="13" max="13" width="15.58203125" style="80" customWidth="1"/>
    <col min="14" max="14" width="3.4140625" style="80" customWidth="1"/>
    <col min="15" max="15" width="15.58203125" style="80" customWidth="1"/>
    <col min="16" max="16" width="3.4140625" style="80" customWidth="1"/>
    <col min="17" max="17" width="15.58203125" style="80" customWidth="1"/>
    <col min="18" max="18" width="3.4140625" style="80" customWidth="1"/>
    <col min="19" max="19" width="15.58203125" style="80" customWidth="1"/>
    <col min="20" max="20" width="3.4140625" style="80" customWidth="1"/>
    <col min="21" max="21" width="15.58203125" style="80" customWidth="1"/>
    <col min="22" max="22" width="3.41406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492" t="s">
        <v>52</v>
      </c>
      <c r="F4" s="492"/>
      <c r="G4" s="492"/>
      <c r="H4" s="492"/>
      <c r="I4" s="492"/>
      <c r="J4" s="492"/>
      <c r="K4" s="492"/>
      <c r="M4" s="492" t="s">
        <v>51</v>
      </c>
      <c r="N4" s="492"/>
      <c r="O4" s="492"/>
      <c r="Q4" s="492" t="s">
        <v>82</v>
      </c>
      <c r="R4" s="492"/>
      <c r="S4" s="492"/>
      <c r="T4" s="492"/>
      <c r="U4" s="492"/>
      <c r="W4" s="49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49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550000000000000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550000000000000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213</v>
      </c>
    </row>
    <row r="42" spans="2:23" x14ac:dyDescent="0.550000000000000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6.5" x14ac:dyDescent="0.55000000000000004"/>
  <cols>
    <col min="1" max="1" width="1.58203125" style="80" customWidth="1"/>
    <col min="2" max="2" width="5.58203125" style="79" customWidth="1"/>
    <col min="3" max="3" width="10.58203125" style="79" customWidth="1"/>
    <col min="4" max="4" width="3.4140625" style="79" bestFit="1" customWidth="1"/>
    <col min="5" max="5" width="15.58203125" style="80" customWidth="1"/>
    <col min="6" max="6" width="3.4140625" style="80" bestFit="1" customWidth="1"/>
    <col min="7" max="7" width="15.58203125" style="80" customWidth="1"/>
    <col min="8" max="8" width="3.4140625" style="80" bestFit="1" customWidth="1"/>
    <col min="9" max="9" width="15.58203125" style="79" customWidth="1"/>
    <col min="10" max="10" width="3.4140625" style="80" bestFit="1" customWidth="1"/>
    <col min="11" max="11" width="15.58203125" style="80" customWidth="1"/>
    <col min="12" max="12" width="3.4140625" style="80" customWidth="1"/>
    <col min="13" max="13" width="15.58203125" style="80" customWidth="1"/>
    <col min="14" max="14" width="3.4140625" style="80" customWidth="1"/>
    <col min="15" max="15" width="15.58203125" style="80" customWidth="1"/>
    <col min="16" max="16" width="3.4140625" style="80" customWidth="1"/>
    <col min="17" max="17" width="15.58203125" style="80" customWidth="1"/>
    <col min="18" max="18" width="3.4140625" style="80" customWidth="1"/>
    <col min="19" max="19" width="15.58203125" style="80" customWidth="1"/>
    <col min="20" max="20" width="3.4140625" style="80" customWidth="1"/>
    <col min="21" max="21" width="15.58203125" style="80" customWidth="1"/>
    <col min="22" max="22" width="3.4140625" style="80" customWidth="1"/>
    <col min="23" max="23" width="50.58203125" style="80" customWidth="1"/>
    <col min="24" max="16384" width="9" style="80"/>
  </cols>
  <sheetData>
    <row r="1" spans="2:23" x14ac:dyDescent="0.55000000000000004">
      <c r="B1" s="78" t="s">
        <v>69</v>
      </c>
    </row>
    <row r="2" spans="2:23" x14ac:dyDescent="0.55000000000000004">
      <c r="B2" s="81" t="s">
        <v>70</v>
      </c>
      <c r="E2" s="82"/>
      <c r="I2" s="83"/>
    </row>
    <row r="3" spans="2:23" x14ac:dyDescent="0.55000000000000004">
      <c r="B3" s="83" t="s">
        <v>153</v>
      </c>
      <c r="E3" s="82" t="s">
        <v>157</v>
      </c>
      <c r="I3" s="83"/>
    </row>
    <row r="4" spans="2:23" x14ac:dyDescent="0.55000000000000004">
      <c r="B4" s="81"/>
      <c r="E4" s="492" t="s">
        <v>52</v>
      </c>
      <c r="F4" s="492"/>
      <c r="G4" s="492"/>
      <c r="H4" s="492"/>
      <c r="I4" s="492"/>
      <c r="J4" s="492"/>
      <c r="K4" s="492"/>
      <c r="M4" s="492" t="s">
        <v>51</v>
      </c>
      <c r="N4" s="492"/>
      <c r="O4" s="492"/>
      <c r="Q4" s="492" t="s">
        <v>82</v>
      </c>
      <c r="R4" s="492"/>
      <c r="S4" s="492"/>
      <c r="T4" s="492"/>
      <c r="U4" s="492"/>
      <c r="W4" s="492" t="s">
        <v>156</v>
      </c>
    </row>
    <row r="5" spans="2:23" x14ac:dyDescent="0.55000000000000004">
      <c r="B5" s="79" t="s">
        <v>98</v>
      </c>
      <c r="C5" s="79" t="s">
        <v>7</v>
      </c>
      <c r="E5" s="79" t="s">
        <v>152</v>
      </c>
      <c r="F5" s="79"/>
      <c r="G5" s="79" t="s">
        <v>151</v>
      </c>
      <c r="I5" s="79" t="s">
        <v>71</v>
      </c>
      <c r="K5" s="79" t="s">
        <v>52</v>
      </c>
      <c r="M5" s="79" t="s">
        <v>154</v>
      </c>
      <c r="O5" s="79" t="s">
        <v>155</v>
      </c>
      <c r="Q5" s="79" t="s">
        <v>154</v>
      </c>
      <c r="S5" s="79" t="s">
        <v>155</v>
      </c>
      <c r="U5" s="79" t="s">
        <v>52</v>
      </c>
      <c r="W5" s="492"/>
    </row>
    <row r="6" spans="2:23" x14ac:dyDescent="0.550000000000000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550000000000000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550000000000000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550000000000000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550000000000000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550000000000000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550000000000000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550000000000000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550000000000000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550000000000000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550000000000000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550000000000000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550000000000000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550000000000000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550000000000000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550000000000000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550000000000000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550000000000000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550000000000000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550000000000000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550000000000000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550000000000000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550000000000000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550000000000000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550000000000000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550000000000000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550000000000000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550000000000000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550000000000000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550000000000000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55000000000000004">
      <c r="C36" s="88"/>
    </row>
    <row r="37" spans="2:23" x14ac:dyDescent="0.55000000000000004">
      <c r="C37" s="89" t="s">
        <v>168</v>
      </c>
    </row>
    <row r="38" spans="2:23" x14ac:dyDescent="0.55000000000000004">
      <c r="C38" s="89" t="s">
        <v>169</v>
      </c>
    </row>
    <row r="39" spans="2:23" x14ac:dyDescent="0.55000000000000004">
      <c r="C39" s="89" t="s">
        <v>170</v>
      </c>
    </row>
    <row r="40" spans="2:23" x14ac:dyDescent="0.55000000000000004">
      <c r="C40" s="89" t="s">
        <v>171</v>
      </c>
    </row>
    <row r="41" spans="2:23" x14ac:dyDescent="0.55000000000000004">
      <c r="C41" s="81" t="s">
        <v>213</v>
      </c>
    </row>
    <row r="42" spans="2:23" x14ac:dyDescent="0.550000000000000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tabSelected="1" workbookViewId="0">
      <selection activeCell="G16" sqref="G16"/>
    </sheetView>
  </sheetViews>
  <sheetFormatPr defaultColWidth="9" defaultRowHeight="26.5" x14ac:dyDescent="0.55000000000000004"/>
  <cols>
    <col min="1" max="1" width="1.6640625" style="208" customWidth="1"/>
    <col min="2" max="2" width="9" style="208"/>
    <col min="3" max="12" width="40.58203125" style="208" customWidth="1"/>
    <col min="13" max="16384" width="9" style="208"/>
  </cols>
  <sheetData>
    <row r="1" spans="1:12" x14ac:dyDescent="0.55000000000000004">
      <c r="A1" s="206"/>
      <c r="B1" s="207" t="s">
        <v>83</v>
      </c>
      <c r="C1" s="207"/>
      <c r="D1" s="207"/>
    </row>
    <row r="2" spans="1:12" x14ac:dyDescent="0.55000000000000004">
      <c r="A2" s="206"/>
      <c r="B2" s="207"/>
      <c r="C2" s="207"/>
      <c r="D2" s="207"/>
    </row>
    <row r="3" spans="1:12" x14ac:dyDescent="0.55000000000000004">
      <c r="A3" s="206"/>
      <c r="B3" s="209" t="s">
        <v>98</v>
      </c>
      <c r="C3" s="209" t="s">
        <v>99</v>
      </c>
      <c r="D3" s="207"/>
    </row>
    <row r="4" spans="1:12" x14ac:dyDescent="0.55000000000000004">
      <c r="A4" s="206"/>
      <c r="B4" s="210">
        <v>1</v>
      </c>
      <c r="C4" s="257" t="s">
        <v>176</v>
      </c>
      <c r="D4" s="207"/>
    </row>
    <row r="5" spans="1:12" x14ac:dyDescent="0.55000000000000004">
      <c r="A5" s="206"/>
      <c r="B5" s="210">
        <v>2</v>
      </c>
      <c r="C5" s="257" t="s">
        <v>177</v>
      </c>
    </row>
    <row r="6" spans="1:12" x14ac:dyDescent="0.55000000000000004">
      <c r="A6" s="206"/>
      <c r="B6" s="210">
        <v>3</v>
      </c>
      <c r="C6" s="257" t="s">
        <v>178</v>
      </c>
      <c r="D6" s="207"/>
    </row>
    <row r="7" spans="1:12" x14ac:dyDescent="0.55000000000000004">
      <c r="A7" s="206"/>
      <c r="B7" s="210">
        <v>4</v>
      </c>
      <c r="C7" s="257" t="s">
        <v>158</v>
      </c>
      <c r="D7" s="207"/>
    </row>
    <row r="8" spans="1:12" x14ac:dyDescent="0.55000000000000004">
      <c r="A8" s="206"/>
      <c r="B8" s="210">
        <v>5</v>
      </c>
      <c r="C8" s="257" t="s">
        <v>158</v>
      </c>
      <c r="D8" s="207"/>
    </row>
    <row r="9" spans="1:12" x14ac:dyDescent="0.55000000000000004">
      <c r="A9" s="206"/>
      <c r="B9" s="207"/>
      <c r="C9" s="207"/>
      <c r="D9" s="207"/>
    </row>
    <row r="10" spans="1:12" x14ac:dyDescent="0.55000000000000004">
      <c r="A10" s="206"/>
      <c r="B10" s="207" t="s">
        <v>100</v>
      </c>
      <c r="C10" s="207"/>
      <c r="D10" s="207"/>
    </row>
    <row r="11" spans="1:12" ht="27" thickBot="1" x14ac:dyDescent="0.6">
      <c r="A11" s="206"/>
      <c r="B11" s="207"/>
      <c r="C11" s="207"/>
      <c r="D11" s="207"/>
    </row>
    <row r="12" spans="1:12" ht="27" thickBot="1" x14ac:dyDescent="0.6">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55000000000000004">
      <c r="A13" s="206"/>
      <c r="B13" s="616" t="s">
        <v>89</v>
      </c>
      <c r="C13" s="268" t="s">
        <v>214</v>
      </c>
      <c r="D13" s="217" t="s">
        <v>126</v>
      </c>
      <c r="E13" s="217" t="s">
        <v>84</v>
      </c>
      <c r="F13" s="217" t="s">
        <v>32</v>
      </c>
      <c r="G13" s="218" t="s">
        <v>26</v>
      </c>
      <c r="H13" s="219" t="s">
        <v>158</v>
      </c>
      <c r="I13" s="219" t="s">
        <v>158</v>
      </c>
      <c r="J13" s="219" t="s">
        <v>158</v>
      </c>
      <c r="K13" s="219" t="s">
        <v>158</v>
      </c>
      <c r="L13" s="220" t="s">
        <v>158</v>
      </c>
    </row>
    <row r="14" spans="1:12" x14ac:dyDescent="0.55000000000000004">
      <c r="B14" s="617"/>
      <c r="C14" s="221" t="s">
        <v>158</v>
      </c>
      <c r="D14" s="222" t="s">
        <v>125</v>
      </c>
      <c r="E14" s="222" t="s">
        <v>85</v>
      </c>
      <c r="F14" s="222" t="s">
        <v>29</v>
      </c>
      <c r="G14" s="223" t="s">
        <v>27</v>
      </c>
      <c r="H14" s="222" t="s">
        <v>29</v>
      </c>
      <c r="I14" s="222" t="s">
        <v>29</v>
      </c>
      <c r="J14" s="222" t="s">
        <v>29</v>
      </c>
      <c r="K14" s="222" t="s">
        <v>29</v>
      </c>
      <c r="L14" s="224" t="s">
        <v>29</v>
      </c>
    </row>
    <row r="15" spans="1:12" x14ac:dyDescent="0.55000000000000004">
      <c r="B15" s="617"/>
      <c r="C15" s="221" t="s">
        <v>158</v>
      </c>
      <c r="D15" s="222" t="s">
        <v>127</v>
      </c>
      <c r="E15" s="225" t="s">
        <v>158</v>
      </c>
      <c r="F15" s="225" t="s">
        <v>158</v>
      </c>
      <c r="G15" s="223" t="s">
        <v>28</v>
      </c>
      <c r="H15" s="225" t="s">
        <v>158</v>
      </c>
      <c r="I15" s="225" t="s">
        <v>158</v>
      </c>
      <c r="J15" s="225" t="s">
        <v>158</v>
      </c>
      <c r="K15" s="225" t="s">
        <v>158</v>
      </c>
      <c r="L15" s="226" t="s">
        <v>158</v>
      </c>
    </row>
    <row r="16" spans="1:12" x14ac:dyDescent="0.55000000000000004">
      <c r="B16" s="617"/>
      <c r="C16" s="221" t="s">
        <v>158</v>
      </c>
      <c r="D16" s="222" t="s">
        <v>217</v>
      </c>
      <c r="E16" s="225" t="s">
        <v>158</v>
      </c>
      <c r="F16" s="225" t="s">
        <v>158</v>
      </c>
      <c r="G16" s="223" t="s">
        <v>14</v>
      </c>
      <c r="H16" s="225" t="s">
        <v>158</v>
      </c>
      <c r="I16" s="225" t="s">
        <v>158</v>
      </c>
      <c r="J16" s="225" t="s">
        <v>158</v>
      </c>
      <c r="K16" s="225" t="s">
        <v>158</v>
      </c>
      <c r="L16" s="226" t="s">
        <v>158</v>
      </c>
    </row>
    <row r="17" spans="2:12" x14ac:dyDescent="0.55000000000000004">
      <c r="B17" s="617"/>
      <c r="C17" s="221" t="s">
        <v>158</v>
      </c>
      <c r="D17" s="222" t="s">
        <v>218</v>
      </c>
      <c r="E17" s="225" t="s">
        <v>158</v>
      </c>
      <c r="F17" s="225" t="s">
        <v>158</v>
      </c>
      <c r="G17" s="223" t="s">
        <v>6</v>
      </c>
      <c r="H17" s="225" t="s">
        <v>158</v>
      </c>
      <c r="I17" s="225" t="s">
        <v>158</v>
      </c>
      <c r="J17" s="225" t="s">
        <v>158</v>
      </c>
      <c r="K17" s="225" t="s">
        <v>158</v>
      </c>
      <c r="L17" s="226" t="s">
        <v>158</v>
      </c>
    </row>
    <row r="18" spans="2:12" x14ac:dyDescent="0.55000000000000004">
      <c r="B18" s="617"/>
      <c r="C18" s="221" t="s">
        <v>158</v>
      </c>
      <c r="D18" s="225" t="s">
        <v>158</v>
      </c>
      <c r="E18" s="225" t="s">
        <v>158</v>
      </c>
      <c r="F18" s="225" t="s">
        <v>158</v>
      </c>
      <c r="G18" s="223" t="s">
        <v>86</v>
      </c>
      <c r="H18" s="225" t="s">
        <v>158</v>
      </c>
      <c r="I18" s="225" t="s">
        <v>158</v>
      </c>
      <c r="J18" s="225" t="s">
        <v>158</v>
      </c>
      <c r="K18" s="225" t="s">
        <v>158</v>
      </c>
      <c r="L18" s="226" t="s">
        <v>158</v>
      </c>
    </row>
    <row r="19" spans="2:12" x14ac:dyDescent="0.55000000000000004">
      <c r="B19" s="617"/>
      <c r="C19" s="221" t="s">
        <v>158</v>
      </c>
      <c r="D19" s="225" t="s">
        <v>158</v>
      </c>
      <c r="E19" s="225" t="s">
        <v>158</v>
      </c>
      <c r="F19" s="225" t="s">
        <v>158</v>
      </c>
      <c r="G19" s="223" t="s">
        <v>87</v>
      </c>
      <c r="H19" s="225" t="s">
        <v>158</v>
      </c>
      <c r="I19" s="225" t="s">
        <v>158</v>
      </c>
      <c r="J19" s="225" t="s">
        <v>158</v>
      </c>
      <c r="K19" s="225" t="s">
        <v>158</v>
      </c>
      <c r="L19" s="226" t="s">
        <v>158</v>
      </c>
    </row>
    <row r="20" spans="2:12" x14ac:dyDescent="0.55000000000000004">
      <c r="B20" s="617"/>
      <c r="C20" s="221" t="s">
        <v>158</v>
      </c>
      <c r="D20" s="225" t="s">
        <v>158</v>
      </c>
      <c r="E20" s="225" t="s">
        <v>158</v>
      </c>
      <c r="F20" s="225" t="s">
        <v>158</v>
      </c>
      <c r="G20" s="223" t="s">
        <v>30</v>
      </c>
      <c r="H20" s="225" t="s">
        <v>158</v>
      </c>
      <c r="I20" s="225" t="s">
        <v>158</v>
      </c>
      <c r="J20" s="225" t="s">
        <v>158</v>
      </c>
      <c r="K20" s="225" t="s">
        <v>158</v>
      </c>
      <c r="L20" s="226" t="s">
        <v>158</v>
      </c>
    </row>
    <row r="21" spans="2:12" x14ac:dyDescent="0.55000000000000004">
      <c r="B21" s="617"/>
      <c r="C21" s="221" t="s">
        <v>158</v>
      </c>
      <c r="D21" s="225" t="s">
        <v>158</v>
      </c>
      <c r="E21" s="225" t="s">
        <v>158</v>
      </c>
      <c r="F21" s="225" t="s">
        <v>158</v>
      </c>
      <c r="G21" s="223" t="s">
        <v>31</v>
      </c>
      <c r="H21" s="225" t="s">
        <v>158</v>
      </c>
      <c r="I21" s="225" t="s">
        <v>158</v>
      </c>
      <c r="J21" s="225" t="s">
        <v>158</v>
      </c>
      <c r="K21" s="225" t="s">
        <v>158</v>
      </c>
      <c r="L21" s="226" t="s">
        <v>158</v>
      </c>
    </row>
    <row r="22" spans="2:12" x14ac:dyDescent="0.55000000000000004">
      <c r="B22" s="617"/>
      <c r="C22" s="221" t="s">
        <v>158</v>
      </c>
      <c r="D22" s="225" t="s">
        <v>158</v>
      </c>
      <c r="E22" s="225" t="s">
        <v>158</v>
      </c>
      <c r="F22" s="225" t="s">
        <v>158</v>
      </c>
      <c r="G22" s="225" t="s">
        <v>158</v>
      </c>
      <c r="H22" s="225" t="s">
        <v>158</v>
      </c>
      <c r="I22" s="225" t="s">
        <v>158</v>
      </c>
      <c r="J22" s="225" t="s">
        <v>158</v>
      </c>
      <c r="K22" s="225" t="s">
        <v>158</v>
      </c>
      <c r="L22" s="226" t="s">
        <v>158</v>
      </c>
    </row>
    <row r="23" spans="2:12" x14ac:dyDescent="0.55000000000000004">
      <c r="B23" s="617"/>
      <c r="C23" s="221" t="s">
        <v>158</v>
      </c>
      <c r="D23" s="225" t="s">
        <v>158</v>
      </c>
      <c r="E23" s="225" t="s">
        <v>158</v>
      </c>
      <c r="F23" s="225" t="s">
        <v>158</v>
      </c>
      <c r="G23" s="225" t="s">
        <v>158</v>
      </c>
      <c r="H23" s="225" t="s">
        <v>158</v>
      </c>
      <c r="I23" s="225" t="s">
        <v>158</v>
      </c>
      <c r="J23" s="225" t="s">
        <v>158</v>
      </c>
      <c r="K23" s="225" t="s">
        <v>158</v>
      </c>
      <c r="L23" s="226" t="s">
        <v>158</v>
      </c>
    </row>
    <row r="24" spans="2:12" x14ac:dyDescent="0.55000000000000004">
      <c r="B24" s="617"/>
      <c r="C24" s="221" t="s">
        <v>158</v>
      </c>
      <c r="D24" s="225" t="s">
        <v>158</v>
      </c>
      <c r="E24" s="225" t="s">
        <v>158</v>
      </c>
      <c r="F24" s="225" t="s">
        <v>158</v>
      </c>
      <c r="G24" s="225" t="s">
        <v>158</v>
      </c>
      <c r="H24" s="225" t="s">
        <v>158</v>
      </c>
      <c r="I24" s="225" t="s">
        <v>158</v>
      </c>
      <c r="J24" s="225" t="s">
        <v>158</v>
      </c>
      <c r="K24" s="225" t="s">
        <v>158</v>
      </c>
      <c r="L24" s="226" t="s">
        <v>158</v>
      </c>
    </row>
    <row r="25" spans="2:12" ht="27" thickBot="1" x14ac:dyDescent="0.6">
      <c r="B25" s="618"/>
      <c r="C25" s="227" t="s">
        <v>158</v>
      </c>
      <c r="D25" s="228" t="s">
        <v>158</v>
      </c>
      <c r="E25" s="228" t="s">
        <v>158</v>
      </c>
      <c r="F25" s="228" t="s">
        <v>158</v>
      </c>
      <c r="G25" s="228" t="s">
        <v>158</v>
      </c>
      <c r="H25" s="228" t="s">
        <v>158</v>
      </c>
      <c r="I25" s="228" t="s">
        <v>158</v>
      </c>
      <c r="J25" s="228" t="s">
        <v>158</v>
      </c>
      <c r="K25" s="228" t="s">
        <v>158</v>
      </c>
      <c r="L25" s="229" t="s">
        <v>158</v>
      </c>
    </row>
    <row r="28" spans="2:12" x14ac:dyDescent="0.55000000000000004">
      <c r="C28" s="208" t="s">
        <v>149</v>
      </c>
    </row>
    <row r="29" spans="2:12" x14ac:dyDescent="0.55000000000000004">
      <c r="C29" s="208" t="s">
        <v>90</v>
      </c>
    </row>
    <row r="30" spans="2:12" x14ac:dyDescent="0.55000000000000004">
      <c r="C30" s="208" t="s">
        <v>101</v>
      </c>
    </row>
    <row r="31" spans="2:12" x14ac:dyDescent="0.55000000000000004">
      <c r="C31" s="208" t="s">
        <v>102</v>
      </c>
    </row>
    <row r="32" spans="2:12" x14ac:dyDescent="0.55000000000000004">
      <c r="C32" s="208" t="s">
        <v>103</v>
      </c>
    </row>
    <row r="33" spans="3:3" x14ac:dyDescent="0.55000000000000004">
      <c r="C33" s="208" t="s">
        <v>104</v>
      </c>
    </row>
    <row r="34" spans="3:3" x14ac:dyDescent="0.55000000000000004">
      <c r="C34" s="208" t="s">
        <v>105</v>
      </c>
    </row>
    <row r="35" spans="3:3" x14ac:dyDescent="0.55000000000000004">
      <c r="C35" s="208" t="s">
        <v>142</v>
      </c>
    </row>
    <row r="36" spans="3:3" x14ac:dyDescent="0.55000000000000004">
      <c r="C36" s="208" t="s">
        <v>91</v>
      </c>
    </row>
    <row r="37" spans="3:3" x14ac:dyDescent="0.55000000000000004">
      <c r="C37" s="208" t="s">
        <v>92</v>
      </c>
    </row>
    <row r="39" spans="3:3" x14ac:dyDescent="0.55000000000000004">
      <c r="C39" s="208" t="s">
        <v>150</v>
      </c>
    </row>
    <row r="40" spans="3:3" x14ac:dyDescent="0.55000000000000004">
      <c r="C40" s="208" t="s">
        <v>93</v>
      </c>
    </row>
    <row r="41" spans="3:3" x14ac:dyDescent="0.55000000000000004">
      <c r="C41" s="208" t="s">
        <v>94</v>
      </c>
    </row>
    <row r="42" spans="3:3" x14ac:dyDescent="0.55000000000000004">
      <c r="C42" s="208" t="s">
        <v>95</v>
      </c>
    </row>
    <row r="43" spans="3:3" x14ac:dyDescent="0.55000000000000004">
      <c r="C43" s="208" t="s">
        <v>96</v>
      </c>
    </row>
    <row r="44" spans="3:3" x14ac:dyDescent="0.55000000000000004">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【記載例】認知症対応型通所</vt:lpstr>
      <vt:lpstr>認知症対応型通所（1枚版）</vt:lpstr>
      <vt:lpstr>【記載例】シフト記号表（勤務時間帯）</vt:lpstr>
      <vt:lpstr>シフト記号表（勤務時間帯）</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'認知症対応型通所（1枚版）'!Print_Area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お</cp:lastModifiedBy>
  <cp:lastPrinted>2021-02-25T07:14:11Z</cp:lastPrinted>
  <dcterms:created xsi:type="dcterms:W3CDTF">2020-01-14T23:47:53Z</dcterms:created>
  <dcterms:modified xsi:type="dcterms:W3CDTF">2024-05-23T11:57:31Z</dcterms:modified>
</cp:coreProperties>
</file>