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38002_危機管理課\110_予算\001_予算要求\R05年度\030_補正\040_1月緊急\001_要求書\災害対策資金利子補給費\制度説明資料\240201_銀行との調整、様式等\"/>
    </mc:Choice>
  </mc:AlternateContent>
  <xr:revisionPtr revIDLastSave="0" documentId="13_ncr:1_{C062425B-614F-443E-91EA-4AA7A742B51E}" xr6:coauthVersionLast="47" xr6:coauthVersionMax="47" xr10:uidLastSave="{00000000-0000-0000-0000-000000000000}"/>
  <bookViews>
    <workbookView xWindow="0" yWindow="0" windowWidth="20496" windowHeight="10776" xr2:uid="{00000000-000D-0000-FFFF-FFFF00000000}"/>
  </bookViews>
  <sheets>
    <sheet name="様式（未入力）" sheetId="1" r:id="rId1"/>
    <sheet name="様式 (記載例R6.12末時点)" sheetId="2" r:id="rId2"/>
    <sheet name="様式 (記載例R7.12末時点)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8" i="3"/>
  <c r="I18" i="2"/>
  <c r="I37" i="3"/>
  <c r="I37" i="2"/>
  <c r="H39" i="2" s="1"/>
  <c r="D37" i="3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I17" i="3"/>
  <c r="D15" i="3"/>
  <c r="D18" i="3" s="1"/>
  <c r="I17" i="1"/>
  <c r="I15" i="1"/>
  <c r="I17" i="2"/>
  <c r="I15" i="2"/>
  <c r="D18" i="1"/>
  <c r="D15" i="1"/>
  <c r="F15" i="1" s="1"/>
  <c r="D37" i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I37" i="1" s="1"/>
  <c r="F25" i="1"/>
  <c r="I25" i="1" s="1"/>
  <c r="I36" i="2"/>
  <c r="I35" i="2"/>
  <c r="I34" i="2"/>
  <c r="I33" i="2"/>
  <c r="I32" i="2"/>
  <c r="I31" i="2"/>
  <c r="I30" i="2"/>
  <c r="I29" i="2"/>
  <c r="I28" i="2"/>
  <c r="I27" i="2"/>
  <c r="I26" i="2"/>
  <c r="F36" i="2"/>
  <c r="F27" i="2"/>
  <c r="F28" i="2"/>
  <c r="F29" i="2"/>
  <c r="F30" i="2"/>
  <c r="F31" i="2"/>
  <c r="F32" i="2"/>
  <c r="F33" i="2"/>
  <c r="F34" i="2"/>
  <c r="F35" i="2"/>
  <c r="F26" i="2"/>
  <c r="F25" i="2"/>
  <c r="I25" i="2" s="1"/>
  <c r="D18" i="2"/>
  <c r="F15" i="2"/>
  <c r="D15" i="2"/>
  <c r="H39" i="1" l="1"/>
  <c r="H39" i="3"/>
  <c r="F15" i="3"/>
  <c r="I15" i="3" s="1"/>
  <c r="D37" i="2" l="1"/>
</calcChain>
</file>

<file path=xl/sharedStrings.xml><?xml version="1.0" encoding="utf-8"?>
<sst xmlns="http://schemas.openxmlformats.org/spreadsheetml/2006/main" count="322" uniqueCount="103">
  <si>
    <t>様式第２号（第６条関係）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</si>
  <si>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補 助 金 交 付 申 請 内 訳 書 （計 算 書）</t>
    <rPh sb="0" eb="1">
      <t>ホ</t>
    </rPh>
    <rPh sb="2" eb="3">
      <t>スケ</t>
    </rPh>
    <rPh sb="4" eb="5">
      <t>キン</t>
    </rPh>
    <rPh sb="6" eb="7">
      <t>コウ</t>
    </rPh>
    <rPh sb="8" eb="9">
      <t>ヅケ</t>
    </rPh>
    <rPh sb="10" eb="11">
      <t>サル</t>
    </rPh>
    <rPh sb="12" eb="13">
      <t>ショウ</t>
    </rPh>
    <rPh sb="14" eb="15">
      <t>ウチ</t>
    </rPh>
    <rPh sb="16" eb="17">
      <t>ヤク</t>
    </rPh>
    <rPh sb="18" eb="19">
      <t>ショ</t>
    </rPh>
    <rPh sb="21" eb="22">
      <t>ケイ</t>
    </rPh>
    <rPh sb="23" eb="24">
      <t>サン</t>
    </rPh>
    <rPh sb="25" eb="26">
      <t>ショ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</si>
  <si>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</si>
  <si>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融資制度名</t>
    <rPh sb="0" eb="2">
      <t>ユウシ</t>
    </rPh>
    <rPh sb="2" eb="4">
      <t>セイド</t>
    </rPh>
    <rPh sb="4" eb="5">
      <t>メイ</t>
    </rPh>
    <phoneticPr fontId="2"/>
  </si>
  <si>
    <t>融　資　残　高</t>
    <rPh sb="0" eb="1">
      <t>トオル</t>
    </rPh>
    <rPh sb="2" eb="3">
      <t>シ</t>
    </rPh>
    <rPh sb="4" eb="5">
      <t>ザン</t>
    </rPh>
    <rPh sb="6" eb="7">
      <t>タカ</t>
    </rPh>
    <phoneticPr fontId="2"/>
  </si>
  <si>
    <t>調達</t>
    <rPh sb="0" eb="1">
      <t>チョウ</t>
    </rPh>
    <rPh sb="1" eb="2">
      <t>タチ</t>
    </rPh>
    <phoneticPr fontId="2"/>
  </si>
  <si>
    <t>補助対象資金</t>
    <rPh sb="0" eb="2">
      <t>ホジョ</t>
    </rPh>
    <rPh sb="2" eb="4">
      <t>タイショウ</t>
    </rPh>
    <rPh sb="4" eb="6">
      <t>シキン</t>
    </rPh>
    <phoneticPr fontId="2"/>
  </si>
  <si>
    <t>利　子</t>
    <rPh sb="0" eb="1">
      <t>リ</t>
    </rPh>
    <rPh sb="2" eb="3">
      <t>コ</t>
    </rPh>
    <phoneticPr fontId="2"/>
  </si>
  <si>
    <t>平均残高</t>
    <rPh sb="0" eb="2">
      <t>ヘイキン</t>
    </rPh>
    <rPh sb="2" eb="4">
      <t>ザンダカ</t>
    </rPh>
    <phoneticPr fontId="2"/>
  </si>
  <si>
    <t>倍率</t>
    <rPh sb="0" eb="1">
      <t>バイ</t>
    </rPh>
    <rPh sb="1" eb="2">
      <t>リツ</t>
    </rPh>
    <phoneticPr fontId="2"/>
  </si>
  <si>
    <t>（預託金相当額）</t>
    <rPh sb="1" eb="3">
      <t>ヨタク</t>
    </rPh>
    <rPh sb="3" eb="4">
      <t>キン</t>
    </rPh>
    <rPh sb="4" eb="6">
      <t>ソウトウ</t>
    </rPh>
    <rPh sb="6" eb="7">
      <t>ガク</t>
    </rPh>
    <phoneticPr fontId="2"/>
  </si>
  <si>
    <t>補給率</t>
    <rPh sb="0" eb="2">
      <t>ホキュウ</t>
    </rPh>
    <rPh sb="2" eb="3">
      <t>リツ</t>
    </rPh>
    <phoneticPr fontId="2"/>
  </si>
  <si>
    <t>期間率</t>
    <rPh sb="0" eb="1">
      <t>キ</t>
    </rPh>
    <rPh sb="1" eb="2">
      <t>アイダ</t>
    </rPh>
    <rPh sb="2" eb="3">
      <t>リツ</t>
    </rPh>
    <phoneticPr fontId="2"/>
  </si>
  <si>
    <t>補助金額</t>
    <rPh sb="0" eb="2">
      <t>ホジョ</t>
    </rPh>
    <rPh sb="2" eb="4">
      <t>キンガク</t>
    </rPh>
    <phoneticPr fontId="2"/>
  </si>
  <si>
    <t>（円）</t>
    <rPh sb="1" eb="2">
      <t>エン</t>
    </rPh>
    <phoneticPr fontId="2"/>
  </si>
  <si>
    <t>（倍）</t>
    <rPh sb="1" eb="2">
      <t>バイ</t>
    </rPh>
    <phoneticPr fontId="2"/>
  </si>
  <si>
    <t>（日）</t>
    <rPh sb="1" eb="2">
      <t>ニチ</t>
    </rPh>
    <phoneticPr fontId="2"/>
  </si>
  <si>
    <t>補助金額　計　〔千円未満切捨〕</t>
    <rPh sb="0" eb="2">
      <t>ホジョ</t>
    </rPh>
    <rPh sb="2" eb="4">
      <t>キンガク</t>
    </rPh>
    <rPh sb="5" eb="6">
      <t>ケイ</t>
    </rPh>
    <rPh sb="8" eb="9">
      <t>セン</t>
    </rPh>
    <rPh sb="9" eb="10">
      <t>エン</t>
    </rPh>
    <rPh sb="10" eb="12">
      <t>ミマン</t>
    </rPh>
    <rPh sb="12" eb="13">
      <t>キ</t>
    </rPh>
    <rPh sb="13" eb="14">
      <t>ス</t>
    </rPh>
    <phoneticPr fontId="2"/>
  </si>
  <si>
    <t>新 規 融 資 実 行 額</t>
    <rPh sb="0" eb="1">
      <t>シン</t>
    </rPh>
    <rPh sb="2" eb="3">
      <t>キ</t>
    </rPh>
    <rPh sb="4" eb="5">
      <t>トオル</t>
    </rPh>
    <rPh sb="6" eb="7">
      <t>シ</t>
    </rPh>
    <rPh sb="8" eb="9">
      <t>ミ</t>
    </rPh>
    <rPh sb="10" eb="11">
      <t>ギョウ</t>
    </rPh>
    <rPh sb="12" eb="13">
      <t>ガク</t>
    </rPh>
    <phoneticPr fontId="2"/>
  </si>
  <si>
    <t>融資実行月</t>
    <rPh sb="0" eb="2">
      <t>ユウシ</t>
    </rPh>
    <rPh sb="2" eb="4">
      <t>ジッコウ</t>
    </rPh>
    <rPh sb="4" eb="5">
      <t>ツキ</t>
    </rPh>
    <phoneticPr fontId="2"/>
  </si>
  <si>
    <t>金　額</t>
    <rPh sb="0" eb="1">
      <t>キン</t>
    </rPh>
    <rPh sb="2" eb="3">
      <t>ガク</t>
    </rPh>
    <phoneticPr fontId="2"/>
  </si>
  <si>
    <t>算定開始日</t>
    <rPh sb="0" eb="2">
      <t>サンテイ</t>
    </rPh>
    <rPh sb="2" eb="5">
      <t>カイシビ</t>
    </rPh>
    <phoneticPr fontId="2"/>
  </si>
  <si>
    <t>新規融資実行額　計</t>
    <rPh sb="0" eb="2">
      <t>シンキ</t>
    </rPh>
    <rPh sb="2" eb="4">
      <t>ユウシ</t>
    </rPh>
    <rPh sb="4" eb="6">
      <t>ジッコウ</t>
    </rPh>
    <rPh sb="6" eb="7">
      <t>ガク</t>
    </rPh>
    <rPh sb="8" eb="9">
      <t>ケイ</t>
    </rPh>
    <phoneticPr fontId="2"/>
  </si>
  <si>
    <t>補助金額合計（ａ＋ｂ）</t>
    <rPh sb="0" eb="2">
      <t>ホジョ</t>
    </rPh>
    <rPh sb="2" eb="4">
      <t>キンガク</t>
    </rPh>
    <rPh sb="4" eb="6">
      <t>ゴウケイ</t>
    </rPh>
    <phoneticPr fontId="2"/>
  </si>
  <si>
    <t>③＝(①＋②)÷2</t>
    <phoneticPr fontId="2"/>
  </si>
  <si>
    <t>245/365</t>
    <phoneticPr fontId="2"/>
  </si>
  <si>
    <t>214/365</t>
    <phoneticPr fontId="2"/>
  </si>
  <si>
    <t>184/365</t>
    <phoneticPr fontId="2"/>
  </si>
  <si>
    <t>153/365</t>
    <phoneticPr fontId="2"/>
  </si>
  <si>
    <t>122/365</t>
    <phoneticPr fontId="2"/>
  </si>
  <si>
    <t xml:space="preserve"> 92/365</t>
    <phoneticPr fontId="2"/>
  </si>
  <si>
    <t xml:space="preserve"> 61/365</t>
    <phoneticPr fontId="2"/>
  </si>
  <si>
    <t xml:space="preserve"> 31/365</t>
    <phoneticPr fontId="2"/>
  </si>
  <si>
    <t xml:space="preserve">  0/365</t>
    <phoneticPr fontId="2"/>
  </si>
  <si>
    <t>（％）</t>
    <phoneticPr fontId="2"/>
  </si>
  <si>
    <t>①</t>
    <phoneticPr fontId="2"/>
  </si>
  <si>
    <t>②</t>
    <phoneticPr fontId="2"/>
  </si>
  <si>
    <t>④</t>
    <phoneticPr fontId="2"/>
  </si>
  <si>
    <t>⑤＝③÷④</t>
    <phoneticPr fontId="2"/>
  </si>
  <si>
    <t>⑥</t>
    <phoneticPr fontId="2"/>
  </si>
  <si>
    <t>⑦</t>
    <phoneticPr fontId="2"/>
  </si>
  <si>
    <t>⑤×⑥×⑦</t>
    <phoneticPr fontId="2"/>
  </si>
  <si>
    <t>ａ</t>
    <phoneticPr fontId="2"/>
  </si>
  <si>
    <t>③＝①÷②</t>
    <phoneticPr fontId="2"/>
  </si>
  <si>
    <t>⑤</t>
    <phoneticPr fontId="2"/>
  </si>
  <si>
    <t>③×④×⑤</t>
    <phoneticPr fontId="2"/>
  </si>
  <si>
    <t>－</t>
    <phoneticPr fontId="2"/>
  </si>
  <si>
    <t>ｂ</t>
    <phoneticPr fontId="2"/>
  </si>
  <si>
    <t>新規融資実行件数　　  件</t>
    <phoneticPr fontId="2"/>
  </si>
  <si>
    <t>365/365</t>
    <phoneticPr fontId="2"/>
  </si>
  <si>
    <t>10月分</t>
    <rPh sb="2" eb="4">
      <t>ガツブン</t>
    </rPh>
    <phoneticPr fontId="2"/>
  </si>
  <si>
    <t>11月分</t>
    <rPh sb="2" eb="4">
      <t>ガツブン</t>
    </rPh>
    <phoneticPr fontId="2"/>
  </si>
  <si>
    <t>12月分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</si>
  <si>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</si>
  <si>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</si>
  <si>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</si>
  <si>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</si>
  <si>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</si>
  <si>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</si>
  <si>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</si>
  <si>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</si>
  <si>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</si>
  <si>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334/365</t>
    <phoneticPr fontId="2"/>
  </si>
  <si>
    <t>306/365</t>
    <phoneticPr fontId="2"/>
  </si>
  <si>
    <t>過年度融資残高　計</t>
    <rPh sb="0" eb="3">
      <t>カネンド</t>
    </rPh>
    <rPh sb="3" eb="5">
      <t>ユウシ</t>
    </rPh>
    <rPh sb="5" eb="7">
      <t>ザンダカ</t>
    </rPh>
    <phoneticPr fontId="2"/>
  </si>
  <si>
    <t>275/365</t>
    <phoneticPr fontId="2"/>
  </si>
  <si>
    <t>R4年12月末</t>
    <phoneticPr fontId="2"/>
  </si>
  <si>
    <t>R5年12月末</t>
    <phoneticPr fontId="2"/>
  </si>
  <si>
    <t>●過年度分〈R5年12月末までの融資実行分〉</t>
    <phoneticPr fontId="2"/>
  </si>
  <si>
    <t>R5年12月末</t>
  </si>
  <si>
    <t>R6年12月末</t>
    <phoneticPr fontId="2"/>
  </si>
  <si>
    <t>●現年度分〈R６年１月以後の融資実行分〉</t>
    <phoneticPr fontId="2"/>
  </si>
  <si>
    <t>●過年度分〈R6年12月末までの融資実行分〉</t>
    <phoneticPr fontId="2"/>
  </si>
  <si>
    <t>●現年度分〈R７年１月以後の融資実行分〉</t>
    <phoneticPr fontId="2"/>
  </si>
  <si>
    <t>R６年２月１日</t>
    <phoneticPr fontId="2"/>
  </si>
  <si>
    <t>R６年３月１日</t>
    <phoneticPr fontId="2"/>
  </si>
  <si>
    <t>R６年６月１日</t>
    <phoneticPr fontId="2"/>
  </si>
  <si>
    <t>R６年５月１日</t>
    <phoneticPr fontId="2"/>
  </si>
  <si>
    <t>R６年４月１日</t>
    <phoneticPr fontId="2"/>
  </si>
  <si>
    <t>R６年７月１日</t>
    <phoneticPr fontId="2"/>
  </si>
  <si>
    <t>R６年８月１日</t>
    <phoneticPr fontId="2"/>
  </si>
  <si>
    <t>R６年９月１日</t>
    <phoneticPr fontId="2"/>
  </si>
  <si>
    <t>R６年10月１日</t>
    <phoneticPr fontId="2"/>
  </si>
  <si>
    <t>R６年11月１日</t>
    <phoneticPr fontId="2"/>
  </si>
  <si>
    <t>R６年12月１日</t>
    <phoneticPr fontId="2"/>
  </si>
  <si>
    <t>R6年12月末件数　　　件</t>
    <phoneticPr fontId="2"/>
  </si>
  <si>
    <t>R７年２月１日</t>
    <phoneticPr fontId="2"/>
  </si>
  <si>
    <t>R７年３月１日</t>
    <phoneticPr fontId="2"/>
  </si>
  <si>
    <t>R７年４月１日</t>
    <phoneticPr fontId="2"/>
  </si>
  <si>
    <t>R７年５月１日</t>
    <phoneticPr fontId="2"/>
  </si>
  <si>
    <t>金沢市災害対策資金融資</t>
    <rPh sb="0" eb="3">
      <t>カナザワシ</t>
    </rPh>
    <rPh sb="3" eb="9">
      <t>サイガイタイサクシキン</t>
    </rPh>
    <rPh sb="9" eb="11">
      <t>ユウシ</t>
    </rPh>
    <phoneticPr fontId="2"/>
  </si>
  <si>
    <t>R6年12月末件数　　0件</t>
    <phoneticPr fontId="2"/>
  </si>
  <si>
    <t>新規融資実行件数　70件</t>
    <phoneticPr fontId="2"/>
  </si>
  <si>
    <t>R７年６月１日</t>
    <phoneticPr fontId="2"/>
  </si>
  <si>
    <t>R７年８月１日</t>
    <phoneticPr fontId="2"/>
  </si>
  <si>
    <t>R７年７月１日</t>
    <phoneticPr fontId="2"/>
  </si>
  <si>
    <t>R７年９月１日</t>
    <phoneticPr fontId="2"/>
  </si>
  <si>
    <t>R７年10月１日</t>
    <phoneticPr fontId="2"/>
  </si>
  <si>
    <t>R７年11月１日</t>
    <phoneticPr fontId="2"/>
  </si>
  <si>
    <t>R７年12月１日</t>
    <phoneticPr fontId="2"/>
  </si>
  <si>
    <t>R6年12月末件数　　70件</t>
    <phoneticPr fontId="2"/>
  </si>
  <si>
    <t>新規融資実行件数　　10件</t>
    <phoneticPr fontId="2"/>
  </si>
  <si>
    <t>株式会社金沢銀行</t>
    <rPh sb="0" eb="4">
      <t>カブシキガイシャ</t>
    </rPh>
    <rPh sb="4" eb="6">
      <t>カナザワ</t>
    </rPh>
    <rPh sb="6" eb="8">
      <t>ギンコウ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</si>
</sst>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&quot;円&quot;"/>
    <numFmt numFmtId="178" formatCode="0.0_ "/>
    <numFmt numFmtId="179" formatCode="&quot;新&quot;&quot;規&quot;&quot;融&quot;&quot;資&quot;&quot;実&quot;&quot;行&quot;&quot;&quot;&quot;件&quot;&quot;数&quot;\ \ #,##0&quot;件&quot;"/>
    <numFmt numFmtId="180" formatCode="\1\7&quot;年&quot;\1\2&quot;月&quot;&quot;末&quot;&quot;件&quot;&quot;数&quot;\ \ #,##0&quot;件&quot;"/>
    <numFmt numFmtId="181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38" fontId="4" fillId="0" borderId="5" xfId="0" applyNumberFormat="1" applyFont="1" applyBorder="1" applyAlignment="1" applyProtection="1">
      <alignment horizontal="center" vertical="center" shrinkToFit="1"/>
    </xf>
    <xf numFmtId="38" fontId="4" fillId="0" borderId="6" xfId="0" applyNumberFormat="1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right" vertical="center" shrinkToFit="1"/>
    </xf>
    <xf numFmtId="0" fontId="4" fillId="0" borderId="10" xfId="0" applyFont="1" applyBorder="1" applyAlignment="1" applyProtection="1">
      <alignment horizontal="right" vertical="center" shrinkToFit="1"/>
    </xf>
    <xf numFmtId="0" fontId="4" fillId="0" borderId="11" xfId="0" applyFont="1" applyBorder="1" applyAlignment="1" applyProtection="1">
      <alignment horizontal="right" vertical="center" shrinkToFit="1"/>
    </xf>
    <xf numFmtId="0" fontId="4" fillId="0" borderId="8" xfId="0" applyFont="1" applyBorder="1" applyAlignment="1" applyProtection="1">
      <alignment horizontal="right" vertical="center" shrinkToFit="1"/>
    </xf>
    <xf numFmtId="0" fontId="4" fillId="0" borderId="0" xfId="0" applyFont="1" applyAlignment="1" applyProtection="1">
      <alignment horizontal="right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49" fontId="4" fillId="0" borderId="13" xfId="0" applyNumberFormat="1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vertical="center"/>
    </xf>
    <xf numFmtId="49" fontId="4" fillId="0" borderId="17" xfId="0" applyNumberFormat="1" applyFont="1" applyBorder="1" applyAlignment="1" applyProtection="1">
      <alignment horizontal="center" vertical="center" shrinkToFit="1"/>
    </xf>
    <xf numFmtId="38" fontId="4" fillId="0" borderId="18" xfId="2" applyFont="1" applyBorder="1" applyAlignment="1" applyProtection="1">
      <alignment vertical="center" shrinkToFit="1"/>
      <protection locked="0"/>
    </xf>
    <xf numFmtId="38" fontId="4" fillId="0" borderId="19" xfId="2" applyFont="1" applyBorder="1" applyAlignment="1" applyProtection="1">
      <alignment vertical="center" shrinkToFit="1"/>
      <protection locked="0"/>
    </xf>
    <xf numFmtId="38" fontId="4" fillId="0" borderId="20" xfId="2" applyFont="1" applyBorder="1" applyAlignment="1" applyProtection="1">
      <alignment vertical="center" shrinkToFit="1"/>
    </xf>
    <xf numFmtId="178" fontId="4" fillId="0" borderId="21" xfId="0" applyNumberFormat="1" applyFont="1" applyBorder="1" applyAlignment="1" applyProtection="1">
      <alignment horizontal="center" vertical="center" shrinkToFit="1"/>
    </xf>
    <xf numFmtId="176" fontId="4" fillId="0" borderId="21" xfId="0" applyNumberFormat="1" applyFont="1" applyBorder="1" applyAlignment="1" applyProtection="1">
      <alignment vertical="center" shrinkToFit="1"/>
    </xf>
    <xf numFmtId="2" fontId="4" fillId="0" borderId="21" xfId="0" applyNumberFormat="1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vertical="center"/>
    </xf>
    <xf numFmtId="49" fontId="4" fillId="0" borderId="6" xfId="0" applyNumberFormat="1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178" fontId="4" fillId="0" borderId="16" xfId="0" applyNumberFormat="1" applyFont="1" applyBorder="1" applyAlignment="1" applyProtection="1">
      <alignment horizontal="center" vertical="center" shrinkToFit="1"/>
    </xf>
    <xf numFmtId="176" fontId="4" fillId="0" borderId="16" xfId="0" applyNumberFormat="1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38" fontId="4" fillId="0" borderId="23" xfId="2" applyFont="1" applyBorder="1" applyAlignment="1" applyProtection="1">
      <alignment vertical="center" shrinkToFit="1"/>
      <protection locked="0"/>
    </xf>
    <xf numFmtId="38" fontId="4" fillId="0" borderId="24" xfId="2" applyFont="1" applyBorder="1" applyAlignment="1" applyProtection="1">
      <alignment vertical="center" shrinkToFit="1"/>
      <protection locked="0"/>
    </xf>
    <xf numFmtId="38" fontId="4" fillId="0" borderId="25" xfId="2" applyFont="1" applyBorder="1" applyAlignment="1" applyProtection="1">
      <alignment vertical="center" shrinkToFit="1"/>
    </xf>
    <xf numFmtId="181" fontId="4" fillId="0" borderId="26" xfId="0" applyNumberFormat="1" applyFont="1" applyBorder="1" applyAlignment="1" applyProtection="1">
      <alignment horizontal="center" vertical="center" shrinkToFit="1"/>
    </xf>
    <xf numFmtId="176" fontId="4" fillId="0" borderId="26" xfId="0" applyNumberFormat="1" applyFont="1" applyBorder="1" applyAlignment="1" applyProtection="1">
      <alignment vertical="center" shrinkToFit="1"/>
    </xf>
    <xf numFmtId="2" fontId="4" fillId="0" borderId="26" xfId="1" applyNumberFormat="1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176" fontId="4" fillId="0" borderId="28" xfId="0" applyNumberFormat="1" applyFont="1" applyBorder="1" applyAlignment="1" applyProtection="1">
      <alignment vertical="center" shrinkToFit="1"/>
    </xf>
    <xf numFmtId="176" fontId="4" fillId="0" borderId="29" xfId="0" applyNumberFormat="1" applyFont="1" applyBorder="1" applyAlignment="1" applyProtection="1">
      <alignment vertical="center" shrinkToFit="1"/>
    </xf>
    <xf numFmtId="38" fontId="4" fillId="0" borderId="31" xfId="2" applyFont="1" applyBorder="1" applyAlignment="1" applyProtection="1">
      <alignment vertical="center" shrinkToFit="1"/>
      <protection locked="0"/>
    </xf>
    <xf numFmtId="180" fontId="7" fillId="0" borderId="1" xfId="0" applyNumberFormat="1" applyFont="1" applyBorder="1" applyAlignment="1" applyProtection="1">
      <alignment vertical="center"/>
      <protection locked="0"/>
    </xf>
    <xf numFmtId="179" fontId="7" fillId="0" borderId="1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80" fontId="7" fillId="0" borderId="1" xfId="0" applyNumberFormat="1" applyFont="1" applyBorder="1" applyAlignment="1" applyProtection="1">
      <alignment vertical="center"/>
      <protection locked="0"/>
    </xf>
    <xf numFmtId="179" fontId="7" fillId="0" borderId="1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38" fontId="4" fillId="0" borderId="5" xfId="0" applyNumberFormat="1" applyFont="1" applyBorder="1" applyAlignment="1" applyProtection="1">
      <alignment horizontal="center" vertical="center" shrinkToFit="1"/>
      <protection locked="0"/>
    </xf>
    <xf numFmtId="38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right" vertical="center" shrinkToFit="1"/>
      <protection locked="0"/>
    </xf>
    <xf numFmtId="0" fontId="4" fillId="0" borderId="11" xfId="0" applyFont="1" applyBorder="1" applyAlignment="1" applyProtection="1">
      <alignment horizontal="right" vertical="center" shrinkToFit="1"/>
      <protection locked="0"/>
    </xf>
    <xf numFmtId="0" fontId="4" fillId="0" borderId="8" xfId="0" applyFont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38" fontId="4" fillId="0" borderId="20" xfId="2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178" fontId="4" fillId="0" borderId="21" xfId="0" applyNumberFormat="1" applyFont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Border="1" applyAlignment="1" applyProtection="1">
      <alignment vertical="center" shrinkToFit="1"/>
      <protection locked="0"/>
    </xf>
    <xf numFmtId="2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178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38" fontId="4" fillId="0" borderId="25" xfId="2" applyFont="1" applyBorder="1" applyAlignment="1" applyProtection="1">
      <alignment vertical="center" shrinkToFit="1"/>
      <protection locked="0"/>
    </xf>
    <xf numFmtId="181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vertical="center" shrinkToFit="1"/>
      <protection locked="0"/>
    </xf>
    <xf numFmtId="2" fontId="4" fillId="0" borderId="26" xfId="1" applyNumberFormat="1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176" fontId="4" fillId="0" borderId="28" xfId="0" applyNumberFormat="1" applyFont="1" applyBorder="1" applyAlignment="1" applyProtection="1">
      <alignment vertical="center" shrinkToFit="1"/>
      <protection locked="0"/>
    </xf>
    <xf numFmtId="176" fontId="4" fillId="0" borderId="29" xfId="0" applyNumberFormat="1" applyFont="1" applyBorder="1" applyAlignment="1" applyProtection="1">
      <alignment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178" fontId="4" fillId="0" borderId="32" xfId="0" applyNumberFormat="1" applyFont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Border="1" applyAlignment="1" applyProtection="1">
      <alignment vertical="center" shrinkToFit="1"/>
      <protection locked="0"/>
    </xf>
    <xf numFmtId="178" fontId="4" fillId="0" borderId="35" xfId="0" applyNumberFormat="1" applyFont="1" applyBorder="1" applyAlignment="1" applyProtection="1">
      <alignment horizontal="center" vertical="center" shrinkToFit="1"/>
      <protection locked="0"/>
    </xf>
    <xf numFmtId="176" fontId="4" fillId="0" borderId="35" xfId="0" applyNumberFormat="1" applyFont="1" applyBorder="1" applyAlignment="1" applyProtection="1">
      <alignment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38" fontId="4" fillId="0" borderId="37" xfId="0" applyNumberFormat="1" applyFont="1" applyBorder="1" applyAlignment="1" applyProtection="1">
      <alignment vertical="center" shrinkToFit="1"/>
      <protection locked="0"/>
    </xf>
    <xf numFmtId="38" fontId="4" fillId="2" borderId="31" xfId="2" applyFont="1" applyFill="1" applyBorder="1" applyAlignment="1" applyProtection="1">
      <alignment vertical="center" shrinkToFit="1"/>
      <protection locked="0"/>
    </xf>
    <xf numFmtId="38" fontId="4" fillId="2" borderId="34" xfId="2" applyFont="1" applyFill="1" applyBorder="1" applyAlignment="1" applyProtection="1">
      <alignment vertical="center" shrinkToFit="1"/>
      <protection locked="0"/>
    </xf>
    <xf numFmtId="38" fontId="4" fillId="2" borderId="19" xfId="2" applyFont="1" applyFill="1" applyBorder="1" applyAlignment="1" applyProtection="1">
      <alignment vertical="center" shrinkToFit="1"/>
      <protection locked="0"/>
    </xf>
    <xf numFmtId="38" fontId="4" fillId="2" borderId="24" xfId="2" applyFont="1" applyFill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</xf>
    <xf numFmtId="38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vertical="center"/>
      <protection locked="0"/>
    </xf>
    <xf numFmtId="38" fontId="4" fillId="0" borderId="34" xfId="2" applyFont="1" applyFill="1" applyBorder="1" applyAlignment="1" applyProtection="1">
      <alignment vertical="center" shrinkToFit="1"/>
      <protection locked="0"/>
    </xf>
    <xf numFmtId="38" fontId="4" fillId="0" borderId="18" xfId="2" applyFont="1" applyBorder="1" applyAlignment="1" applyProtection="1">
      <alignment vertical="center" shrinkToFit="1"/>
    </xf>
    <xf numFmtId="38" fontId="4" fillId="0" borderId="19" xfId="2" applyFont="1" applyBorder="1" applyAlignment="1" applyProtection="1">
      <alignment vertical="center" shrinkToFit="1"/>
    </xf>
    <xf numFmtId="38" fontId="4" fillId="0" borderId="23" xfId="2" applyFont="1" applyBorder="1" applyAlignment="1" applyProtection="1">
      <alignment vertical="center" shrinkToFit="1"/>
    </xf>
    <xf numFmtId="38" fontId="4" fillId="0" borderId="24" xfId="2" applyFont="1" applyBorder="1" applyAlignment="1" applyProtection="1">
      <alignment vertical="center" shrinkToFit="1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177" fontId="4" fillId="0" borderId="27" xfId="0" applyNumberFormat="1" applyFont="1" applyBorder="1" applyAlignment="1" applyProtection="1">
      <alignment horizontal="right" vertical="center" shrinkToFit="1"/>
      <protection locked="0"/>
    </xf>
    <xf numFmtId="177" fontId="4" fillId="0" borderId="28" xfId="0" applyNumberFormat="1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180" fontId="7" fillId="2" borderId="1" xfId="0" applyNumberFormat="1" applyFont="1" applyFill="1" applyBorder="1" applyAlignment="1" applyProtection="1">
      <alignment vertical="center"/>
      <protection locked="0"/>
    </xf>
    <xf numFmtId="179" fontId="7" fillId="2" borderId="1" xfId="0" applyNumberFormat="1" applyFont="1" applyFill="1" applyBorder="1" applyAlignment="1" applyProtection="1">
      <alignment vertical="center"/>
      <protection locked="0"/>
    </xf>
    <xf numFmtId="176" fontId="3" fillId="0" borderId="27" xfId="0" applyNumberFormat="1" applyFont="1" applyBorder="1" applyAlignment="1" applyProtection="1">
      <alignment horizontal="center" vertical="center" shrinkToFit="1"/>
      <protection locked="0"/>
    </xf>
    <xf numFmtId="176" fontId="3" fillId="0" borderId="4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6" fontId="3" fillId="0" borderId="27" xfId="0" applyNumberFormat="1" applyFont="1" applyBorder="1" applyAlignment="1" applyProtection="1">
      <alignment horizontal="center" vertical="center" shrinkToFit="1"/>
    </xf>
    <xf numFmtId="176" fontId="3" fillId="0" borderId="41" xfId="0" applyNumberFormat="1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showGridLines="0" tabSelected="1" zoomScale="85" zoomScaleNormal="85" workbookViewId="0">
      <selection activeCell="I18" sqref="I18"/>
    </sheetView>
  </sheetViews>
  <sheetFormatPr defaultColWidth="9" defaultRowHeight="13.2" x14ac:dyDescent="0.2"/>
  <cols>
    <col min="1" max="1" width="2.44140625" style="1" customWidth="1"/>
    <col min="2" max="2" width="13.21875" style="5" customWidth="1"/>
    <col min="3" max="3" width="13.21875" style="3" customWidth="1"/>
    <col min="4" max="4" width="13.21875" style="4" customWidth="1"/>
    <col min="5" max="5" width="6.88671875" style="4" customWidth="1"/>
    <col min="6" max="6" width="13.21875" style="4" customWidth="1"/>
    <col min="7" max="7" width="7.88671875" style="4" customWidth="1"/>
    <col min="8" max="8" width="8.77734375" style="5" customWidth="1"/>
    <col min="9" max="9" width="13.21875" style="4" customWidth="1"/>
    <col min="10" max="10" width="3.77734375" style="1" customWidth="1"/>
    <col min="11" max="16384" width="9" style="4"/>
  </cols>
  <sheetData>
    <row r="1" spans="1:10" x14ac:dyDescent="0.2">
      <c r="B1" s="2" t="s">
        <v>0</v>
      </c>
    </row>
    <row r="3" spans="1:10" s="7" customFormat="1" ht="19.2" x14ac:dyDescent="0.2">
      <c r="A3" s="6"/>
      <c r="C3" s="8" t="s">
        <v>1</v>
      </c>
      <c r="H3" s="9"/>
      <c r="J3" s="6"/>
    </row>
    <row r="4" spans="1:10" s="7" customFormat="1" ht="22.5" customHeight="1" x14ac:dyDescent="0.2">
      <c r="A4" s="6"/>
      <c r="C4" s="8"/>
      <c r="H4" s="9"/>
      <c r="J4" s="6"/>
    </row>
    <row r="5" spans="1:10" x14ac:dyDescent="0.2">
      <c r="F5" s="115" t="s">
        <v>2</v>
      </c>
      <c r="G5" s="116"/>
      <c r="H5" s="117"/>
      <c r="I5" s="118"/>
    </row>
    <row r="6" spans="1:10" ht="22.5" customHeight="1" x14ac:dyDescent="0.2">
      <c r="H6" s="4"/>
      <c r="I6" s="5"/>
    </row>
    <row r="7" spans="1:10" x14ac:dyDescent="0.2">
      <c r="F7" s="115" t="s">
        <v>3</v>
      </c>
      <c r="G7" s="119"/>
      <c r="H7" s="117"/>
      <c r="I7" s="118"/>
    </row>
    <row r="8" spans="1:10" ht="22.5" customHeight="1" x14ac:dyDescent="0.2"/>
    <row r="9" spans="1:10" ht="24.75" customHeight="1" x14ac:dyDescent="0.2">
      <c r="B9" s="10" t="s">
        <v>72</v>
      </c>
      <c r="E9" s="53"/>
      <c r="F9" s="135" t="s">
        <v>85</v>
      </c>
      <c r="G9" s="135"/>
      <c r="H9" s="135"/>
    </row>
    <row r="10" spans="1:10" s="5" customFormat="1" ht="16.5" customHeight="1" x14ac:dyDescent="0.2">
      <c r="A10" s="11"/>
      <c r="B10" s="132" t="s">
        <v>4</v>
      </c>
      <c r="C10" s="133"/>
      <c r="D10" s="134"/>
      <c r="E10" s="59" t="s">
        <v>5</v>
      </c>
      <c r="F10" s="59" t="s">
        <v>6</v>
      </c>
      <c r="G10" s="59" t="s">
        <v>7</v>
      </c>
      <c r="H10" s="59"/>
      <c r="I10" s="59"/>
      <c r="J10" s="11"/>
    </row>
    <row r="11" spans="1:10" s="5" customFormat="1" ht="16.5" customHeight="1" x14ac:dyDescent="0.2">
      <c r="A11" s="11"/>
      <c r="B11" s="60" t="s">
        <v>69</v>
      </c>
      <c r="C11" s="61" t="s">
        <v>70</v>
      </c>
      <c r="D11" s="62" t="s">
        <v>8</v>
      </c>
      <c r="E11" s="63" t="s">
        <v>9</v>
      </c>
      <c r="F11" s="63" t="s">
        <v>10</v>
      </c>
      <c r="G11" s="63" t="s">
        <v>11</v>
      </c>
      <c r="H11" s="63" t="s">
        <v>12</v>
      </c>
      <c r="I11" s="63" t="s">
        <v>13</v>
      </c>
      <c r="J11" s="11"/>
    </row>
    <row r="12" spans="1:10" s="22" customFormat="1" ht="16.5" customHeight="1" x14ac:dyDescent="0.2">
      <c r="A12" s="17"/>
      <c r="B12" s="64" t="s">
        <v>14</v>
      </c>
      <c r="C12" s="65" t="s">
        <v>14</v>
      </c>
      <c r="D12" s="66" t="s">
        <v>14</v>
      </c>
      <c r="E12" s="67" t="s">
        <v>15</v>
      </c>
      <c r="F12" s="67" t="s">
        <v>14</v>
      </c>
      <c r="G12" s="67" t="s">
        <v>34</v>
      </c>
      <c r="H12" s="67" t="s">
        <v>16</v>
      </c>
      <c r="I12" s="67" t="s">
        <v>14</v>
      </c>
      <c r="J12" s="17"/>
    </row>
    <row r="13" spans="1:10" s="5" customFormat="1" ht="16.5" customHeight="1" x14ac:dyDescent="0.2">
      <c r="A13" s="11"/>
      <c r="B13" s="68" t="s">
        <v>35</v>
      </c>
      <c r="C13" s="69" t="s">
        <v>36</v>
      </c>
      <c r="D13" s="70" t="s">
        <v>24</v>
      </c>
      <c r="E13" s="71" t="s">
        <v>37</v>
      </c>
      <c r="F13" s="71" t="s">
        <v>38</v>
      </c>
      <c r="G13" s="71" t="s">
        <v>39</v>
      </c>
      <c r="H13" s="71" t="s">
        <v>40</v>
      </c>
      <c r="I13" s="72" t="s">
        <v>41</v>
      </c>
      <c r="J13" s="11"/>
    </row>
    <row r="14" spans="1:10" s="5" customFormat="1" ht="15" customHeight="1" x14ac:dyDescent="0.2">
      <c r="A14" s="11"/>
      <c r="B14" s="113"/>
      <c r="C14" s="105"/>
      <c r="D14" s="74"/>
      <c r="E14" s="59"/>
      <c r="F14" s="59"/>
      <c r="G14" s="59"/>
      <c r="H14" s="75"/>
      <c r="I14" s="59"/>
      <c r="J14" s="11"/>
    </row>
    <row r="15" spans="1:10" s="5" customFormat="1" ht="26.25" customHeight="1" x14ac:dyDescent="0.2">
      <c r="A15" s="11"/>
      <c r="B15" s="30">
        <v>0</v>
      </c>
      <c r="C15" s="31">
        <v>0</v>
      </c>
      <c r="D15" s="73">
        <f>(B15+C15)/2</f>
        <v>0</v>
      </c>
      <c r="E15" s="76">
        <v>0.5</v>
      </c>
      <c r="F15" s="77">
        <f>D15/E15</f>
        <v>0</v>
      </c>
      <c r="G15" s="78">
        <v>0.7</v>
      </c>
      <c r="H15" s="79" t="s">
        <v>49</v>
      </c>
      <c r="I15" s="77">
        <f>F15*G15/100*365/365</f>
        <v>0</v>
      </c>
      <c r="J15" s="11"/>
    </row>
    <row r="16" spans="1:10" s="5" customFormat="1" ht="15" customHeight="1" x14ac:dyDescent="0.2">
      <c r="A16" s="11"/>
      <c r="B16" s="114"/>
      <c r="C16" s="91"/>
      <c r="D16" s="80"/>
      <c r="E16" s="81"/>
      <c r="F16" s="82"/>
      <c r="G16" s="72"/>
      <c r="H16" s="83"/>
      <c r="I16" s="82"/>
      <c r="J16" s="11"/>
    </row>
    <row r="17" spans="1:10" s="5" customFormat="1" ht="26.25" customHeight="1" thickBot="1" x14ac:dyDescent="0.25">
      <c r="A17" s="11"/>
      <c r="B17" s="43"/>
      <c r="C17" s="44"/>
      <c r="D17" s="84"/>
      <c r="E17" s="85"/>
      <c r="F17" s="86"/>
      <c r="G17" s="87">
        <v>0.7</v>
      </c>
      <c r="H17" s="88" t="s">
        <v>49</v>
      </c>
      <c r="I17" s="77">
        <f>F17*G17/100*365/365</f>
        <v>0</v>
      </c>
      <c r="J17" s="11"/>
    </row>
    <row r="18" spans="1:10" ht="26.25" customHeight="1" thickBot="1" x14ac:dyDescent="0.25">
      <c r="B18" s="137" t="s">
        <v>64</v>
      </c>
      <c r="C18" s="138"/>
      <c r="D18" s="89">
        <f>SUM(D14:D17)</f>
        <v>0</v>
      </c>
      <c r="E18" s="128" t="s">
        <v>17</v>
      </c>
      <c r="F18" s="128"/>
      <c r="G18" s="128"/>
      <c r="H18" s="129"/>
      <c r="I18" s="90">
        <f>ROUNDDOWN(SUM(I14:I17),-3)</f>
        <v>0</v>
      </c>
      <c r="J18" s="11" t="s">
        <v>42</v>
      </c>
    </row>
    <row r="19" spans="1:10" ht="22.5" customHeight="1" x14ac:dyDescent="0.2"/>
    <row r="20" spans="1:10" ht="24.9" customHeight="1" x14ac:dyDescent="0.2">
      <c r="B20" s="10" t="s">
        <v>73</v>
      </c>
      <c r="E20" s="54"/>
      <c r="F20" s="136" t="s">
        <v>48</v>
      </c>
      <c r="G20" s="136"/>
      <c r="H20" s="136"/>
    </row>
    <row r="21" spans="1:10" s="5" customFormat="1" ht="16.5" customHeight="1" x14ac:dyDescent="0.2">
      <c r="A21" s="11"/>
      <c r="B21" s="132" t="s">
        <v>18</v>
      </c>
      <c r="C21" s="133"/>
      <c r="D21" s="134"/>
      <c r="E21" s="59" t="s">
        <v>5</v>
      </c>
      <c r="F21" s="59" t="s">
        <v>6</v>
      </c>
      <c r="G21" s="59" t="s">
        <v>7</v>
      </c>
      <c r="H21" s="59"/>
      <c r="I21" s="59"/>
      <c r="J21" s="11"/>
    </row>
    <row r="22" spans="1:10" s="5" customFormat="1" ht="16.5" customHeight="1" x14ac:dyDescent="0.2">
      <c r="A22" s="11"/>
      <c r="B22" s="83" t="s">
        <v>19</v>
      </c>
      <c r="C22" s="91" t="s">
        <v>12</v>
      </c>
      <c r="D22" s="62" t="s">
        <v>20</v>
      </c>
      <c r="E22" s="63" t="s">
        <v>9</v>
      </c>
      <c r="F22" s="63" t="s">
        <v>10</v>
      </c>
      <c r="G22" s="63" t="s">
        <v>11</v>
      </c>
      <c r="H22" s="63" t="s">
        <v>12</v>
      </c>
      <c r="I22" s="63" t="s">
        <v>13</v>
      </c>
      <c r="J22" s="11"/>
    </row>
    <row r="23" spans="1:10" s="22" customFormat="1" ht="16.5" customHeight="1" x14ac:dyDescent="0.2">
      <c r="A23" s="17"/>
      <c r="B23" s="92"/>
      <c r="C23" s="93" t="s">
        <v>21</v>
      </c>
      <c r="D23" s="66" t="s">
        <v>14</v>
      </c>
      <c r="E23" s="67" t="s">
        <v>15</v>
      </c>
      <c r="F23" s="67" t="s">
        <v>14</v>
      </c>
      <c r="G23" s="67" t="s">
        <v>34</v>
      </c>
      <c r="H23" s="67" t="s">
        <v>16</v>
      </c>
      <c r="I23" s="67" t="s">
        <v>14</v>
      </c>
      <c r="J23" s="17"/>
    </row>
    <row r="24" spans="1:10" s="5" customFormat="1" ht="16.5" customHeight="1" x14ac:dyDescent="0.2">
      <c r="A24" s="11"/>
      <c r="B24" s="83"/>
      <c r="C24" s="91"/>
      <c r="D24" s="62" t="s">
        <v>35</v>
      </c>
      <c r="E24" s="72" t="s">
        <v>36</v>
      </c>
      <c r="F24" s="72" t="s">
        <v>43</v>
      </c>
      <c r="G24" s="72" t="s">
        <v>37</v>
      </c>
      <c r="H24" s="72" t="s">
        <v>44</v>
      </c>
      <c r="I24" s="72" t="s">
        <v>45</v>
      </c>
      <c r="J24" s="11"/>
    </row>
    <row r="25" spans="1:10" s="1" customFormat="1" ht="26.25" customHeight="1" x14ac:dyDescent="0.2">
      <c r="B25" s="104" t="s">
        <v>53</v>
      </c>
      <c r="C25" s="105" t="s">
        <v>74</v>
      </c>
      <c r="D25" s="52"/>
      <c r="E25" s="94">
        <v>0.5</v>
      </c>
      <c r="F25" s="95">
        <f>D25/E25</f>
        <v>0</v>
      </c>
      <c r="G25" s="96">
        <v>0.7</v>
      </c>
      <c r="H25" s="96" t="s">
        <v>62</v>
      </c>
      <c r="I25" s="97">
        <f>F25*G25/100*334/365</f>
        <v>0</v>
      </c>
    </row>
    <row r="26" spans="1:10" s="1" customFormat="1" ht="26.25" customHeight="1" x14ac:dyDescent="0.2">
      <c r="B26" s="79" t="s">
        <v>54</v>
      </c>
      <c r="C26" s="106" t="s">
        <v>75</v>
      </c>
      <c r="D26" s="110"/>
      <c r="E26" s="98">
        <v>0.5</v>
      </c>
      <c r="F26" s="99">
        <f>D26/E26</f>
        <v>0</v>
      </c>
      <c r="G26" s="100">
        <v>0.7</v>
      </c>
      <c r="H26" s="101" t="s">
        <v>63</v>
      </c>
      <c r="I26" s="99">
        <f>F26*G26/100*306/365</f>
        <v>0</v>
      </c>
    </row>
    <row r="27" spans="1:10" s="1" customFormat="1" ht="26.25" customHeight="1" x14ac:dyDescent="0.2">
      <c r="B27" s="79" t="s">
        <v>55</v>
      </c>
      <c r="C27" s="106" t="s">
        <v>78</v>
      </c>
      <c r="D27" s="110"/>
      <c r="E27" s="98">
        <v>0.5</v>
      </c>
      <c r="F27" s="99">
        <f t="shared" ref="F27:F36" si="0">D27/E27</f>
        <v>0</v>
      </c>
      <c r="G27" s="100">
        <v>0.7</v>
      </c>
      <c r="H27" s="101" t="s">
        <v>65</v>
      </c>
      <c r="I27" s="99">
        <f>F27*G27/100*275/365</f>
        <v>0</v>
      </c>
    </row>
    <row r="28" spans="1:10" s="1" customFormat="1" ht="26.25" customHeight="1" x14ac:dyDescent="0.2">
      <c r="B28" s="79" t="s">
        <v>56</v>
      </c>
      <c r="C28" s="106" t="s">
        <v>77</v>
      </c>
      <c r="D28" s="110"/>
      <c r="E28" s="98">
        <v>0.5</v>
      </c>
      <c r="F28" s="99">
        <f t="shared" si="0"/>
        <v>0</v>
      </c>
      <c r="G28" s="100">
        <v>0.7</v>
      </c>
      <c r="H28" s="101" t="s">
        <v>25</v>
      </c>
      <c r="I28" s="99">
        <f>F28*G28/100*245/365</f>
        <v>0</v>
      </c>
    </row>
    <row r="29" spans="1:10" s="1" customFormat="1" ht="26.25" customHeight="1" x14ac:dyDescent="0.2">
      <c r="B29" s="107" t="s">
        <v>57</v>
      </c>
      <c r="C29" s="106" t="s">
        <v>76</v>
      </c>
      <c r="D29" s="110"/>
      <c r="E29" s="98">
        <v>0.5</v>
      </c>
      <c r="F29" s="99">
        <f t="shared" si="0"/>
        <v>0</v>
      </c>
      <c r="G29" s="100">
        <v>0.7</v>
      </c>
      <c r="H29" s="100" t="s">
        <v>26</v>
      </c>
      <c r="I29" s="99">
        <f>F29*G29/100*214/365</f>
        <v>0</v>
      </c>
    </row>
    <row r="30" spans="1:10" s="1" customFormat="1" ht="26.25" customHeight="1" x14ac:dyDescent="0.2">
      <c r="B30" s="107" t="s">
        <v>58</v>
      </c>
      <c r="C30" s="106" t="s">
        <v>79</v>
      </c>
      <c r="D30" s="110"/>
      <c r="E30" s="98">
        <v>0.5</v>
      </c>
      <c r="F30" s="99">
        <f t="shared" si="0"/>
        <v>0</v>
      </c>
      <c r="G30" s="100">
        <v>0.7</v>
      </c>
      <c r="H30" s="100" t="s">
        <v>27</v>
      </c>
      <c r="I30" s="99">
        <f>F30*G30/100*184/365</f>
        <v>0</v>
      </c>
    </row>
    <row r="31" spans="1:10" s="1" customFormat="1" ht="26.25" customHeight="1" x14ac:dyDescent="0.2">
      <c r="B31" s="107" t="s">
        <v>59</v>
      </c>
      <c r="C31" s="106" t="s">
        <v>80</v>
      </c>
      <c r="D31" s="110"/>
      <c r="E31" s="98">
        <v>0.5</v>
      </c>
      <c r="F31" s="99">
        <f t="shared" si="0"/>
        <v>0</v>
      </c>
      <c r="G31" s="100">
        <v>0.7</v>
      </c>
      <c r="H31" s="100" t="s">
        <v>28</v>
      </c>
      <c r="I31" s="99">
        <f>F31*G31/100*153/365</f>
        <v>0</v>
      </c>
    </row>
    <row r="32" spans="1:10" s="1" customFormat="1" ht="26.25" customHeight="1" x14ac:dyDescent="0.2">
      <c r="B32" s="107" t="s">
        <v>60</v>
      </c>
      <c r="C32" s="106" t="s">
        <v>81</v>
      </c>
      <c r="D32" s="110"/>
      <c r="E32" s="98">
        <v>0.5</v>
      </c>
      <c r="F32" s="99">
        <f t="shared" si="0"/>
        <v>0</v>
      </c>
      <c r="G32" s="100">
        <v>0.7</v>
      </c>
      <c r="H32" s="100" t="s">
        <v>29</v>
      </c>
      <c r="I32" s="99">
        <f>F32*G32/100*122/365</f>
        <v>0</v>
      </c>
    </row>
    <row r="33" spans="2:10" s="1" customFormat="1" ht="26.25" customHeight="1" x14ac:dyDescent="0.2">
      <c r="B33" s="107" t="s">
        <v>61</v>
      </c>
      <c r="C33" s="106" t="s">
        <v>82</v>
      </c>
      <c r="D33" s="110"/>
      <c r="E33" s="98">
        <v>0.5</v>
      </c>
      <c r="F33" s="99">
        <f t="shared" si="0"/>
        <v>0</v>
      </c>
      <c r="G33" s="100">
        <v>0.7</v>
      </c>
      <c r="H33" s="100" t="s">
        <v>30</v>
      </c>
      <c r="I33" s="99">
        <f>F33*G33/100*92/365</f>
        <v>0</v>
      </c>
    </row>
    <row r="34" spans="2:10" s="1" customFormat="1" ht="26.25" customHeight="1" x14ac:dyDescent="0.2">
      <c r="B34" s="107" t="s">
        <v>50</v>
      </c>
      <c r="C34" s="106" t="s">
        <v>83</v>
      </c>
      <c r="D34" s="110"/>
      <c r="E34" s="98">
        <v>0.5</v>
      </c>
      <c r="F34" s="99">
        <f t="shared" si="0"/>
        <v>0</v>
      </c>
      <c r="G34" s="100">
        <v>0.7</v>
      </c>
      <c r="H34" s="100" t="s">
        <v>31</v>
      </c>
      <c r="I34" s="99">
        <f>F34*G34/100*61/365</f>
        <v>0</v>
      </c>
    </row>
    <row r="35" spans="2:10" s="1" customFormat="1" ht="26.25" customHeight="1" x14ac:dyDescent="0.2">
      <c r="B35" s="107" t="s">
        <v>51</v>
      </c>
      <c r="C35" s="106" t="s">
        <v>84</v>
      </c>
      <c r="D35" s="110"/>
      <c r="E35" s="98">
        <v>0.5</v>
      </c>
      <c r="F35" s="99">
        <f t="shared" si="0"/>
        <v>0</v>
      </c>
      <c r="G35" s="100">
        <v>0.7</v>
      </c>
      <c r="H35" s="100" t="s">
        <v>32</v>
      </c>
      <c r="I35" s="99">
        <f>F35*G35/100*31/365</f>
        <v>0</v>
      </c>
    </row>
    <row r="36" spans="2:10" s="1" customFormat="1" ht="26.25" customHeight="1" thickBot="1" x14ac:dyDescent="0.25">
      <c r="B36" s="107" t="s">
        <v>52</v>
      </c>
      <c r="C36" s="69" t="s">
        <v>46</v>
      </c>
      <c r="D36" s="110"/>
      <c r="E36" s="98">
        <v>0.5</v>
      </c>
      <c r="F36" s="99">
        <f t="shared" si="0"/>
        <v>0</v>
      </c>
      <c r="G36" s="100">
        <v>0.7</v>
      </c>
      <c r="H36" s="100" t="s">
        <v>33</v>
      </c>
      <c r="I36" s="99">
        <f>F36*G36/100*0/365</f>
        <v>0</v>
      </c>
    </row>
    <row r="37" spans="2:10" ht="26.25" customHeight="1" thickBot="1" x14ac:dyDescent="0.25">
      <c r="B37" s="125" t="s">
        <v>22</v>
      </c>
      <c r="C37" s="127"/>
      <c r="D37" s="108">
        <f>SUM(D25:D36)</f>
        <v>0</v>
      </c>
      <c r="E37" s="128" t="s">
        <v>17</v>
      </c>
      <c r="F37" s="128"/>
      <c r="G37" s="128"/>
      <c r="H37" s="129"/>
      <c r="I37" s="90">
        <f>ROUNDDOWN(SUM(I25:I36),-3)</f>
        <v>0</v>
      </c>
      <c r="J37" s="11" t="s">
        <v>47</v>
      </c>
    </row>
    <row r="38" spans="2:10" ht="11.25" customHeight="1" x14ac:dyDescent="0.2"/>
    <row r="39" spans="2:10" ht="26.25" customHeight="1" x14ac:dyDescent="0.2">
      <c r="F39" s="125" t="s">
        <v>23</v>
      </c>
      <c r="G39" s="126"/>
      <c r="H39" s="130">
        <f>I18+I37</f>
        <v>0</v>
      </c>
      <c r="I39" s="131"/>
    </row>
    <row r="40" spans="2:10" ht="9.75" customHeight="1" x14ac:dyDescent="0.2"/>
  </sheetData>
  <sheetProtection algorithmName="SHA-512" hashValue="6H2vOxnXW5DW3eA4zqiK3BX98gtS4Ivd2ToBtCN+bmGJxrJrPJC6EDd3uq8QnGa81sdqDphqu4DQIo7gbW7fww==" saltValue="guG/HUibaWZfc/imZ7w4iw==" spinCount="100000" sheet="1" objects="1" scenarios="1"/>
  <mergeCells count="10">
    <mergeCell ref="B10:D10"/>
    <mergeCell ref="E18:H18"/>
    <mergeCell ref="F9:H9"/>
    <mergeCell ref="F20:H20"/>
    <mergeCell ref="B18:C18"/>
    <mergeCell ref="F39:G39"/>
    <mergeCell ref="B37:C37"/>
    <mergeCell ref="E37:H37"/>
    <mergeCell ref="H39:I39"/>
    <mergeCell ref="B21:D21"/>
  </mergeCells>
  <phoneticPr fontId="2"/>
  <dataValidations count="2">
    <dataValidation imeMode="hiragana" allowBlank="1" showInputMessage="1" showErrorMessage="1" sqref="G5 G7 E9 E20" xr:uid="{00000000-0002-0000-0000-000000000000}"/>
    <dataValidation imeMode="off" allowBlank="1" showInputMessage="1" showErrorMessage="1" sqref="D25:D36 B17:C17 B15:C15" xr:uid="{00000000-0002-0000-0000-000001000000}"/>
  </dataValidations>
  <pageMargins left="0.39370078740157483" right="0.31496062992125984" top="0.51181102362204722" bottom="0.19685039370078741" header="0.43307086614173229" footer="0.43307086614173229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21737-9ECA-4714-BDAB-4F5A1CD212F3}">
  <sheetPr>
    <tabColor rgb="FFFF0000"/>
  </sheetPr>
  <dimension ref="A1:J40"/>
  <sheetViews>
    <sheetView showGridLines="0" zoomScale="85" zoomScaleNormal="85" workbookViewId="0">
      <selection activeCell="G5" sqref="G5"/>
    </sheetView>
  </sheetViews>
  <sheetFormatPr defaultColWidth="9" defaultRowHeight="13.2" x14ac:dyDescent="0.2"/>
  <cols>
    <col min="1" max="1" width="2.44140625" style="1" customWidth="1"/>
    <col min="2" max="2" width="13.21875" style="5" customWidth="1"/>
    <col min="3" max="3" width="13.21875" style="3" customWidth="1"/>
    <col min="4" max="4" width="13.21875" style="4" customWidth="1"/>
    <col min="5" max="5" width="6.88671875" style="4" customWidth="1"/>
    <col min="6" max="6" width="13.21875" style="4" customWidth="1"/>
    <col min="7" max="7" width="7.88671875" style="4" customWidth="1"/>
    <col min="8" max="8" width="8.77734375" style="5" customWidth="1"/>
    <col min="9" max="9" width="13.21875" style="4" customWidth="1"/>
    <col min="10" max="10" width="3.77734375" style="1" customWidth="1"/>
    <col min="11" max="16384" width="9" style="4"/>
  </cols>
  <sheetData>
    <row r="1" spans="1:10" x14ac:dyDescent="0.2">
      <c r="B1" s="2" t="s">
        <v>0</v>
      </c>
    </row>
    <row r="3" spans="1:10" s="7" customFormat="1" ht="19.2" x14ac:dyDescent="0.2">
      <c r="A3" s="6"/>
      <c r="C3" s="8" t="s">
        <v>1</v>
      </c>
      <c r="H3" s="9"/>
      <c r="J3" s="6"/>
    </row>
    <row r="4" spans="1:10" s="7" customFormat="1" ht="22.5" customHeight="1" x14ac:dyDescent="0.2">
      <c r="A4" s="6"/>
      <c r="C4" s="8"/>
      <c r="H4" s="9"/>
      <c r="J4" s="6"/>
    </row>
    <row r="5" spans="1:10" x14ac:dyDescent="0.2">
      <c r="F5" s="115" t="s">
        <v>2</v>
      </c>
      <c r="G5" s="116" t="s">
        <v>102</v>
      </c>
      <c r="H5" s="117"/>
      <c r="I5" s="118"/>
    </row>
    <row r="6" spans="1:10" ht="22.5" customHeight="1" x14ac:dyDescent="0.2">
      <c r="H6" s="4"/>
      <c r="I6" s="5"/>
    </row>
    <row r="7" spans="1:10" x14ac:dyDescent="0.2">
      <c r="F7" s="115" t="s">
        <v>3</v>
      </c>
      <c r="G7" s="119" t="s">
        <v>90</v>
      </c>
      <c r="H7" s="117"/>
      <c r="I7" s="118"/>
    </row>
    <row r="8" spans="1:10" ht="22.5" customHeight="1" x14ac:dyDescent="0.2"/>
    <row r="9" spans="1:10" ht="24.75" customHeight="1" x14ac:dyDescent="0.2">
      <c r="B9" s="10" t="s">
        <v>68</v>
      </c>
      <c r="E9" s="57"/>
      <c r="F9" s="135" t="s">
        <v>91</v>
      </c>
      <c r="G9" s="135"/>
      <c r="H9" s="135"/>
    </row>
    <row r="10" spans="1:10" s="5" customFormat="1" ht="16.5" customHeight="1" x14ac:dyDescent="0.2">
      <c r="A10" s="11"/>
      <c r="B10" s="139" t="s">
        <v>4</v>
      </c>
      <c r="C10" s="140"/>
      <c r="D10" s="141"/>
      <c r="E10" s="12" t="s">
        <v>5</v>
      </c>
      <c r="F10" s="12" t="s">
        <v>6</v>
      </c>
      <c r="G10" s="12" t="s">
        <v>7</v>
      </c>
      <c r="H10" s="12"/>
      <c r="I10" s="12"/>
      <c r="J10" s="11"/>
    </row>
    <row r="11" spans="1:10" s="5" customFormat="1" ht="16.5" customHeight="1" x14ac:dyDescent="0.2">
      <c r="A11" s="11"/>
      <c r="B11" s="13" t="s">
        <v>66</v>
      </c>
      <c r="C11" s="14" t="s">
        <v>67</v>
      </c>
      <c r="D11" s="15" t="s">
        <v>8</v>
      </c>
      <c r="E11" s="16" t="s">
        <v>9</v>
      </c>
      <c r="F11" s="16" t="s">
        <v>10</v>
      </c>
      <c r="G11" s="16" t="s">
        <v>11</v>
      </c>
      <c r="H11" s="16" t="s">
        <v>12</v>
      </c>
      <c r="I11" s="16" t="s">
        <v>13</v>
      </c>
      <c r="J11" s="11"/>
    </row>
    <row r="12" spans="1:10" s="22" customFormat="1" ht="16.5" customHeight="1" x14ac:dyDescent="0.2">
      <c r="A12" s="17"/>
      <c r="B12" s="18" t="s">
        <v>14</v>
      </c>
      <c r="C12" s="19" t="s">
        <v>14</v>
      </c>
      <c r="D12" s="20" t="s">
        <v>14</v>
      </c>
      <c r="E12" s="21" t="s">
        <v>15</v>
      </c>
      <c r="F12" s="21" t="s">
        <v>14</v>
      </c>
      <c r="G12" s="21" t="s">
        <v>34</v>
      </c>
      <c r="H12" s="21" t="s">
        <v>16</v>
      </c>
      <c r="I12" s="21" t="s">
        <v>14</v>
      </c>
      <c r="J12" s="17"/>
    </row>
    <row r="13" spans="1:10" s="5" customFormat="1" ht="16.5" customHeight="1" x14ac:dyDescent="0.2">
      <c r="A13" s="11"/>
      <c r="B13" s="23" t="s">
        <v>35</v>
      </c>
      <c r="C13" s="24" t="s">
        <v>36</v>
      </c>
      <c r="D13" s="25" t="s">
        <v>24</v>
      </c>
      <c r="E13" s="26" t="s">
        <v>37</v>
      </c>
      <c r="F13" s="26" t="s">
        <v>38</v>
      </c>
      <c r="G13" s="26" t="s">
        <v>39</v>
      </c>
      <c r="H13" s="26" t="s">
        <v>40</v>
      </c>
      <c r="I13" s="27" t="s">
        <v>41</v>
      </c>
      <c r="J13" s="11"/>
    </row>
    <row r="14" spans="1:10" s="5" customFormat="1" ht="15" customHeight="1" x14ac:dyDescent="0.2">
      <c r="A14" s="11"/>
      <c r="B14" s="28"/>
      <c r="C14" s="29"/>
      <c r="D14" s="56"/>
      <c r="E14" s="12"/>
      <c r="F14" s="12"/>
      <c r="G14" s="12"/>
      <c r="H14" s="55"/>
      <c r="I14" s="12"/>
      <c r="J14" s="11"/>
    </row>
    <row r="15" spans="1:10" s="5" customFormat="1" ht="26.25" customHeight="1" x14ac:dyDescent="0.2">
      <c r="A15" s="11"/>
      <c r="B15" s="121">
        <v>0</v>
      </c>
      <c r="C15" s="122">
        <v>0</v>
      </c>
      <c r="D15" s="32">
        <f>(B15+C15)/2</f>
        <v>0</v>
      </c>
      <c r="E15" s="33">
        <v>0.5</v>
      </c>
      <c r="F15" s="34">
        <f>D15/E15</f>
        <v>0</v>
      </c>
      <c r="G15" s="35">
        <v>0.7</v>
      </c>
      <c r="H15" s="36" t="s">
        <v>49</v>
      </c>
      <c r="I15" s="34">
        <f>F15*G15/100*365/365</f>
        <v>0</v>
      </c>
      <c r="J15" s="11"/>
    </row>
    <row r="16" spans="1:10" s="5" customFormat="1" ht="15" customHeight="1" x14ac:dyDescent="0.2">
      <c r="A16" s="11"/>
      <c r="B16" s="37"/>
      <c r="C16" s="38"/>
      <c r="D16" s="39"/>
      <c r="E16" s="40"/>
      <c r="F16" s="41"/>
      <c r="G16" s="27"/>
      <c r="H16" s="42"/>
      <c r="I16" s="41"/>
      <c r="J16" s="11"/>
    </row>
    <row r="17" spans="1:10" s="5" customFormat="1" ht="26.25" customHeight="1" thickBot="1" x14ac:dyDescent="0.25">
      <c r="A17" s="11"/>
      <c r="B17" s="123"/>
      <c r="C17" s="124"/>
      <c r="D17" s="45"/>
      <c r="E17" s="46"/>
      <c r="F17" s="47"/>
      <c r="G17" s="48">
        <v>0.7</v>
      </c>
      <c r="H17" s="49" t="s">
        <v>49</v>
      </c>
      <c r="I17" s="34">
        <f>F17*G17/100*365/365</f>
        <v>0</v>
      </c>
      <c r="J17" s="11"/>
    </row>
    <row r="18" spans="1:10" ht="26.25" customHeight="1" thickBot="1" x14ac:dyDescent="0.25">
      <c r="B18" s="142" t="s">
        <v>64</v>
      </c>
      <c r="C18" s="143"/>
      <c r="D18" s="50">
        <f>SUM(D14:D17)</f>
        <v>0</v>
      </c>
      <c r="E18" s="144" t="s">
        <v>17</v>
      </c>
      <c r="F18" s="144"/>
      <c r="G18" s="144"/>
      <c r="H18" s="145"/>
      <c r="I18" s="51">
        <f>ROUNDDOWN(SUM(I14:I17),-3)</f>
        <v>0</v>
      </c>
      <c r="J18" s="11" t="s">
        <v>42</v>
      </c>
    </row>
    <row r="19" spans="1:10" ht="22.5" customHeight="1" x14ac:dyDescent="0.2"/>
    <row r="20" spans="1:10" ht="24.9" customHeight="1" x14ac:dyDescent="0.2">
      <c r="B20" s="10" t="s">
        <v>71</v>
      </c>
      <c r="E20" s="58"/>
      <c r="F20" s="136" t="s">
        <v>92</v>
      </c>
      <c r="G20" s="136"/>
      <c r="H20" s="136"/>
    </row>
    <row r="21" spans="1:10" s="5" customFormat="1" ht="16.5" customHeight="1" x14ac:dyDescent="0.2">
      <c r="A21" s="11"/>
      <c r="B21" s="132" t="s">
        <v>18</v>
      </c>
      <c r="C21" s="133"/>
      <c r="D21" s="134"/>
      <c r="E21" s="59" t="s">
        <v>5</v>
      </c>
      <c r="F21" s="59" t="s">
        <v>6</v>
      </c>
      <c r="G21" s="59" t="s">
        <v>7</v>
      </c>
      <c r="H21" s="59"/>
      <c r="I21" s="59"/>
      <c r="J21" s="11"/>
    </row>
    <row r="22" spans="1:10" s="5" customFormat="1" ht="16.5" customHeight="1" x14ac:dyDescent="0.2">
      <c r="A22" s="11"/>
      <c r="B22" s="83" t="s">
        <v>19</v>
      </c>
      <c r="C22" s="91" t="s">
        <v>12</v>
      </c>
      <c r="D22" s="62" t="s">
        <v>20</v>
      </c>
      <c r="E22" s="63" t="s">
        <v>9</v>
      </c>
      <c r="F22" s="63" t="s">
        <v>10</v>
      </c>
      <c r="G22" s="63" t="s">
        <v>11</v>
      </c>
      <c r="H22" s="63" t="s">
        <v>12</v>
      </c>
      <c r="I22" s="63" t="s">
        <v>13</v>
      </c>
      <c r="J22" s="11"/>
    </row>
    <row r="23" spans="1:10" s="22" customFormat="1" ht="16.5" customHeight="1" x14ac:dyDescent="0.2">
      <c r="A23" s="17"/>
      <c r="B23" s="92"/>
      <c r="C23" s="93" t="s">
        <v>21</v>
      </c>
      <c r="D23" s="66" t="s">
        <v>14</v>
      </c>
      <c r="E23" s="67" t="s">
        <v>15</v>
      </c>
      <c r="F23" s="67" t="s">
        <v>14</v>
      </c>
      <c r="G23" s="67" t="s">
        <v>34</v>
      </c>
      <c r="H23" s="67" t="s">
        <v>16</v>
      </c>
      <c r="I23" s="67" t="s">
        <v>14</v>
      </c>
      <c r="J23" s="17"/>
    </row>
    <row r="24" spans="1:10" s="5" customFormat="1" ht="16.5" customHeight="1" x14ac:dyDescent="0.2">
      <c r="A24" s="11"/>
      <c r="B24" s="83"/>
      <c r="C24" s="91"/>
      <c r="D24" s="62" t="s">
        <v>35</v>
      </c>
      <c r="E24" s="72" t="s">
        <v>36</v>
      </c>
      <c r="F24" s="72" t="s">
        <v>43</v>
      </c>
      <c r="G24" s="72" t="s">
        <v>37</v>
      </c>
      <c r="H24" s="72" t="s">
        <v>44</v>
      </c>
      <c r="I24" s="72" t="s">
        <v>45</v>
      </c>
      <c r="J24" s="11"/>
    </row>
    <row r="25" spans="1:10" s="1" customFormat="1" ht="26.25" customHeight="1" x14ac:dyDescent="0.2">
      <c r="B25" s="104" t="s">
        <v>53</v>
      </c>
      <c r="C25" s="105" t="s">
        <v>74</v>
      </c>
      <c r="D25" s="52">
        <v>0</v>
      </c>
      <c r="E25" s="94">
        <v>0.5</v>
      </c>
      <c r="F25" s="95">
        <f>D25/E25</f>
        <v>0</v>
      </c>
      <c r="G25" s="96">
        <v>0.7</v>
      </c>
      <c r="H25" s="96" t="s">
        <v>62</v>
      </c>
      <c r="I25" s="97">
        <f>F25*G25/100*334/365</f>
        <v>0</v>
      </c>
    </row>
    <row r="26" spans="1:10" s="1" customFormat="1" ht="26.25" customHeight="1" x14ac:dyDescent="0.2">
      <c r="B26" s="79" t="s">
        <v>54</v>
      </c>
      <c r="C26" s="106" t="s">
        <v>75</v>
      </c>
      <c r="D26" s="110">
        <v>0</v>
      </c>
      <c r="E26" s="98">
        <v>0.5</v>
      </c>
      <c r="F26" s="99">
        <f>D26/E26</f>
        <v>0</v>
      </c>
      <c r="G26" s="100">
        <v>0.7</v>
      </c>
      <c r="H26" s="101" t="s">
        <v>63</v>
      </c>
      <c r="I26" s="99">
        <f>F26*G26/100*306/365</f>
        <v>0</v>
      </c>
    </row>
    <row r="27" spans="1:10" s="1" customFormat="1" ht="26.25" customHeight="1" x14ac:dyDescent="0.2">
      <c r="B27" s="79" t="s">
        <v>55</v>
      </c>
      <c r="C27" s="106" t="s">
        <v>78</v>
      </c>
      <c r="D27" s="110">
        <v>20000000</v>
      </c>
      <c r="E27" s="98">
        <v>0.5</v>
      </c>
      <c r="F27" s="99">
        <f t="shared" ref="F27:F36" si="0">D27/E27</f>
        <v>40000000</v>
      </c>
      <c r="G27" s="100">
        <v>0.7</v>
      </c>
      <c r="H27" s="101" t="s">
        <v>65</v>
      </c>
      <c r="I27" s="99">
        <f>F27*G27/100*275/365</f>
        <v>210958.90410958903</v>
      </c>
    </row>
    <row r="28" spans="1:10" s="1" customFormat="1" ht="26.25" customHeight="1" x14ac:dyDescent="0.2">
      <c r="B28" s="79" t="s">
        <v>56</v>
      </c>
      <c r="C28" s="106" t="s">
        <v>77</v>
      </c>
      <c r="D28" s="110">
        <v>20000000</v>
      </c>
      <c r="E28" s="98">
        <v>0.5</v>
      </c>
      <c r="F28" s="99">
        <f t="shared" si="0"/>
        <v>40000000</v>
      </c>
      <c r="G28" s="100">
        <v>0.7</v>
      </c>
      <c r="H28" s="101" t="s">
        <v>25</v>
      </c>
      <c r="I28" s="99">
        <f>F28*G28/100*245/365</f>
        <v>187945.20547945207</v>
      </c>
    </row>
    <row r="29" spans="1:10" s="1" customFormat="1" ht="26.25" customHeight="1" x14ac:dyDescent="0.2">
      <c r="B29" s="107" t="s">
        <v>57</v>
      </c>
      <c r="C29" s="106" t="s">
        <v>76</v>
      </c>
      <c r="D29" s="110">
        <v>30000000</v>
      </c>
      <c r="E29" s="98">
        <v>0.5</v>
      </c>
      <c r="F29" s="99">
        <f t="shared" si="0"/>
        <v>60000000</v>
      </c>
      <c r="G29" s="100">
        <v>0.7</v>
      </c>
      <c r="H29" s="100" t="s">
        <v>26</v>
      </c>
      <c r="I29" s="99">
        <f>F29*G29/100*214/365</f>
        <v>246246.57534246575</v>
      </c>
    </row>
    <row r="30" spans="1:10" s="1" customFormat="1" ht="26.25" customHeight="1" x14ac:dyDescent="0.2">
      <c r="B30" s="107" t="s">
        <v>58</v>
      </c>
      <c r="C30" s="106" t="s">
        <v>79</v>
      </c>
      <c r="D30" s="110">
        <v>30000000</v>
      </c>
      <c r="E30" s="98">
        <v>0.5</v>
      </c>
      <c r="F30" s="99">
        <f t="shared" si="0"/>
        <v>60000000</v>
      </c>
      <c r="G30" s="100">
        <v>0.7</v>
      </c>
      <c r="H30" s="100" t="s">
        <v>27</v>
      </c>
      <c r="I30" s="99">
        <f>F30*G30/100*184/365</f>
        <v>211726.02739726027</v>
      </c>
    </row>
    <row r="31" spans="1:10" s="1" customFormat="1" ht="26.25" customHeight="1" x14ac:dyDescent="0.2">
      <c r="B31" s="107" t="s">
        <v>59</v>
      </c>
      <c r="C31" s="106" t="s">
        <v>80</v>
      </c>
      <c r="D31" s="110">
        <v>30000000</v>
      </c>
      <c r="E31" s="98">
        <v>0.5</v>
      </c>
      <c r="F31" s="99">
        <f t="shared" si="0"/>
        <v>60000000</v>
      </c>
      <c r="G31" s="100">
        <v>0.7</v>
      </c>
      <c r="H31" s="100" t="s">
        <v>28</v>
      </c>
      <c r="I31" s="99">
        <f>F31*G31/100*153/365</f>
        <v>176054.79452054793</v>
      </c>
    </row>
    <row r="32" spans="1:10" s="1" customFormat="1" ht="26.25" customHeight="1" x14ac:dyDescent="0.2">
      <c r="B32" s="107" t="s">
        <v>60</v>
      </c>
      <c r="C32" s="106" t="s">
        <v>81</v>
      </c>
      <c r="D32" s="110">
        <v>30000000</v>
      </c>
      <c r="E32" s="98">
        <v>0.5</v>
      </c>
      <c r="F32" s="99">
        <f t="shared" si="0"/>
        <v>60000000</v>
      </c>
      <c r="G32" s="100">
        <v>0.7</v>
      </c>
      <c r="H32" s="100" t="s">
        <v>29</v>
      </c>
      <c r="I32" s="99">
        <f>F32*G32/100*122/365</f>
        <v>140383.56164383562</v>
      </c>
    </row>
    <row r="33" spans="2:10" s="1" customFormat="1" ht="26.25" customHeight="1" x14ac:dyDescent="0.2">
      <c r="B33" s="107" t="s">
        <v>61</v>
      </c>
      <c r="C33" s="106" t="s">
        <v>82</v>
      </c>
      <c r="D33" s="110">
        <v>20000000</v>
      </c>
      <c r="E33" s="98">
        <v>0.5</v>
      </c>
      <c r="F33" s="99">
        <f t="shared" si="0"/>
        <v>40000000</v>
      </c>
      <c r="G33" s="100">
        <v>0.7</v>
      </c>
      <c r="H33" s="100" t="s">
        <v>30</v>
      </c>
      <c r="I33" s="99">
        <f>F33*G33/100*92/365</f>
        <v>70575.34246575342</v>
      </c>
    </row>
    <row r="34" spans="2:10" s="1" customFormat="1" ht="26.25" customHeight="1" x14ac:dyDescent="0.2">
      <c r="B34" s="107" t="s">
        <v>50</v>
      </c>
      <c r="C34" s="106" t="s">
        <v>83</v>
      </c>
      <c r="D34" s="110">
        <v>10000000</v>
      </c>
      <c r="E34" s="98">
        <v>0.5</v>
      </c>
      <c r="F34" s="99">
        <f t="shared" si="0"/>
        <v>20000000</v>
      </c>
      <c r="G34" s="100">
        <v>0.7</v>
      </c>
      <c r="H34" s="100" t="s">
        <v>31</v>
      </c>
      <c r="I34" s="99">
        <f>F34*G34/100*61/365</f>
        <v>23397.260273972603</v>
      </c>
    </row>
    <row r="35" spans="2:10" s="1" customFormat="1" ht="26.25" customHeight="1" x14ac:dyDescent="0.2">
      <c r="B35" s="107" t="s">
        <v>51</v>
      </c>
      <c r="C35" s="106" t="s">
        <v>84</v>
      </c>
      <c r="D35" s="110">
        <v>10000000</v>
      </c>
      <c r="E35" s="98">
        <v>0.5</v>
      </c>
      <c r="F35" s="99">
        <f t="shared" si="0"/>
        <v>20000000</v>
      </c>
      <c r="G35" s="100">
        <v>0.7</v>
      </c>
      <c r="H35" s="100" t="s">
        <v>32</v>
      </c>
      <c r="I35" s="99">
        <f>F35*G35/100*31/365</f>
        <v>11890.410958904109</v>
      </c>
    </row>
    <row r="36" spans="2:10" s="1" customFormat="1" ht="26.25" customHeight="1" thickBot="1" x14ac:dyDescent="0.25">
      <c r="B36" s="107" t="s">
        <v>52</v>
      </c>
      <c r="C36" s="69" t="s">
        <v>46</v>
      </c>
      <c r="D36" s="110">
        <v>5000000</v>
      </c>
      <c r="E36" s="98">
        <v>0.5</v>
      </c>
      <c r="F36" s="99">
        <f t="shared" si="0"/>
        <v>10000000</v>
      </c>
      <c r="G36" s="100">
        <v>0.7</v>
      </c>
      <c r="H36" s="100" t="s">
        <v>33</v>
      </c>
      <c r="I36" s="99">
        <f>F36*G36/100*0/365</f>
        <v>0</v>
      </c>
    </row>
    <row r="37" spans="2:10" ht="26.25" customHeight="1" thickBot="1" x14ac:dyDescent="0.25">
      <c r="B37" s="125" t="s">
        <v>22</v>
      </c>
      <c r="C37" s="127"/>
      <c r="D37" s="108">
        <f>SUM(D25:D36)</f>
        <v>205000000</v>
      </c>
      <c r="E37" s="128" t="s">
        <v>17</v>
      </c>
      <c r="F37" s="128"/>
      <c r="G37" s="128"/>
      <c r="H37" s="129"/>
      <c r="I37" s="90">
        <f>ROUNDDOWN(SUM(I25:I36),-3)</f>
        <v>1279000</v>
      </c>
      <c r="J37" s="11" t="s">
        <v>47</v>
      </c>
    </row>
    <row r="38" spans="2:10" ht="11.25" customHeight="1" x14ac:dyDescent="0.2"/>
    <row r="39" spans="2:10" ht="26.25" customHeight="1" x14ac:dyDescent="0.2">
      <c r="F39" s="125" t="s">
        <v>23</v>
      </c>
      <c r="G39" s="126"/>
      <c r="H39" s="130">
        <f>I37+I18</f>
        <v>1279000</v>
      </c>
      <c r="I39" s="131"/>
    </row>
    <row r="40" spans="2:10" ht="9.75" customHeight="1" x14ac:dyDescent="0.2"/>
  </sheetData>
  <mergeCells count="10">
    <mergeCell ref="B37:C37"/>
    <mergeCell ref="E37:H37"/>
    <mergeCell ref="F39:G39"/>
    <mergeCell ref="H39:I39"/>
    <mergeCell ref="F9:H9"/>
    <mergeCell ref="B10:D10"/>
    <mergeCell ref="B18:C18"/>
    <mergeCell ref="E18:H18"/>
    <mergeCell ref="F20:H20"/>
    <mergeCell ref="B21:D21"/>
  </mergeCells>
  <phoneticPr fontId="2"/>
  <dataValidations count="2">
    <dataValidation imeMode="off" allowBlank="1" showInputMessage="1" showErrorMessage="1" sqref="B17:C17 B15:C15 D25:D36" xr:uid="{1783057A-1381-4E33-9F25-67630B6E2E90}"/>
    <dataValidation imeMode="hiragana" allowBlank="1" showInputMessage="1" showErrorMessage="1" sqref="G5 G7 E9 E20" xr:uid="{B61520E8-E32B-4DBC-B39E-7E95B2638B00}"/>
  </dataValidations>
  <pageMargins left="0.39370078740157483" right="0.31496062992125984" top="0.51181102362204722" bottom="0.19685039370078741" header="0.43307086614173229" footer="0.43307086614173229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9F80D-4227-4766-8B9F-DF96EEE44F7F}">
  <sheetPr>
    <tabColor rgb="FFFF0000"/>
  </sheetPr>
  <dimension ref="A1:J40"/>
  <sheetViews>
    <sheetView showGridLines="0" zoomScale="85" zoomScaleNormal="85" workbookViewId="0">
      <selection activeCell="G5" sqref="G5"/>
    </sheetView>
  </sheetViews>
  <sheetFormatPr defaultColWidth="9" defaultRowHeight="13.2" x14ac:dyDescent="0.2"/>
  <cols>
    <col min="1" max="1" width="2.44140625" style="1" customWidth="1"/>
    <col min="2" max="2" width="13.21875" style="5" customWidth="1"/>
    <col min="3" max="3" width="13.21875" style="3" customWidth="1"/>
    <col min="4" max="4" width="13.21875" style="4" customWidth="1"/>
    <col min="5" max="5" width="6.88671875" style="4" customWidth="1"/>
    <col min="6" max="6" width="13.21875" style="4" customWidth="1"/>
    <col min="7" max="7" width="7.88671875" style="4" customWidth="1"/>
    <col min="8" max="8" width="8.77734375" style="5" customWidth="1"/>
    <col min="9" max="9" width="13.21875" style="4" customWidth="1"/>
    <col min="10" max="10" width="3.77734375" style="1" customWidth="1"/>
    <col min="11" max="16384" width="9" style="4"/>
  </cols>
  <sheetData>
    <row r="1" spans="1:10" x14ac:dyDescent="0.2">
      <c r="B1" s="2" t="s">
        <v>0</v>
      </c>
    </row>
    <row r="3" spans="1:10" s="7" customFormat="1" ht="19.2" x14ac:dyDescent="0.2">
      <c r="A3" s="6"/>
      <c r="C3" s="8" t="s">
        <v>1</v>
      </c>
      <c r="H3" s="9"/>
      <c r="J3" s="6"/>
    </row>
    <row r="4" spans="1:10" s="7" customFormat="1" ht="22.5" customHeight="1" x14ac:dyDescent="0.2">
      <c r="A4" s="6"/>
      <c r="C4" s="8"/>
      <c r="H4" s="9"/>
      <c r="J4" s="6"/>
    </row>
    <row r="5" spans="1:10" x14ac:dyDescent="0.2">
      <c r="F5" s="115" t="s">
        <v>2</v>
      </c>
      <c r="G5" s="116" t="s">
        <v>102</v>
      </c>
      <c r="H5" s="117"/>
      <c r="I5" s="118"/>
    </row>
    <row r="6" spans="1:10" ht="22.5" customHeight="1" x14ac:dyDescent="0.2">
      <c r="H6" s="4"/>
      <c r="I6" s="5"/>
    </row>
    <row r="7" spans="1:10" x14ac:dyDescent="0.2">
      <c r="F7" s="115" t="s">
        <v>3</v>
      </c>
      <c r="G7" s="119" t="s">
        <v>90</v>
      </c>
      <c r="H7" s="117"/>
      <c r="I7" s="118"/>
    </row>
    <row r="8" spans="1:10" ht="22.5" customHeight="1" x14ac:dyDescent="0.2"/>
    <row r="9" spans="1:10" ht="24.75" customHeight="1" x14ac:dyDescent="0.2">
      <c r="B9" s="10" t="s">
        <v>72</v>
      </c>
      <c r="E9" s="57"/>
      <c r="F9" s="135" t="s">
        <v>100</v>
      </c>
      <c r="G9" s="135"/>
      <c r="H9" s="135"/>
    </row>
    <row r="10" spans="1:10" s="5" customFormat="1" ht="16.5" customHeight="1" x14ac:dyDescent="0.2">
      <c r="A10" s="11"/>
      <c r="B10" s="132" t="s">
        <v>4</v>
      </c>
      <c r="C10" s="133"/>
      <c r="D10" s="134"/>
      <c r="E10" s="59" t="s">
        <v>5</v>
      </c>
      <c r="F10" s="59" t="s">
        <v>6</v>
      </c>
      <c r="G10" s="59" t="s">
        <v>7</v>
      </c>
      <c r="H10" s="59"/>
      <c r="I10" s="59"/>
      <c r="J10" s="11"/>
    </row>
    <row r="11" spans="1:10" s="5" customFormat="1" ht="16.5" customHeight="1" x14ac:dyDescent="0.2">
      <c r="A11" s="11"/>
      <c r="B11" s="60" t="s">
        <v>67</v>
      </c>
      <c r="C11" s="61" t="s">
        <v>70</v>
      </c>
      <c r="D11" s="62" t="s">
        <v>8</v>
      </c>
      <c r="E11" s="63" t="s">
        <v>9</v>
      </c>
      <c r="F11" s="63" t="s">
        <v>10</v>
      </c>
      <c r="G11" s="63" t="s">
        <v>11</v>
      </c>
      <c r="H11" s="63" t="s">
        <v>12</v>
      </c>
      <c r="I11" s="63" t="s">
        <v>13</v>
      </c>
      <c r="J11" s="11"/>
    </row>
    <row r="12" spans="1:10" s="22" customFormat="1" ht="16.5" customHeight="1" x14ac:dyDescent="0.2">
      <c r="A12" s="17"/>
      <c r="B12" s="64" t="s">
        <v>14</v>
      </c>
      <c r="C12" s="65" t="s">
        <v>14</v>
      </c>
      <c r="D12" s="66" t="s">
        <v>14</v>
      </c>
      <c r="E12" s="67" t="s">
        <v>15</v>
      </c>
      <c r="F12" s="67" t="s">
        <v>14</v>
      </c>
      <c r="G12" s="67" t="s">
        <v>34</v>
      </c>
      <c r="H12" s="67" t="s">
        <v>16</v>
      </c>
      <c r="I12" s="67" t="s">
        <v>14</v>
      </c>
      <c r="J12" s="17"/>
    </row>
    <row r="13" spans="1:10" s="5" customFormat="1" ht="16.5" customHeight="1" x14ac:dyDescent="0.2">
      <c r="A13" s="11"/>
      <c r="B13" s="68" t="s">
        <v>35</v>
      </c>
      <c r="C13" s="69" t="s">
        <v>36</v>
      </c>
      <c r="D13" s="70" t="s">
        <v>24</v>
      </c>
      <c r="E13" s="71" t="s">
        <v>37</v>
      </c>
      <c r="F13" s="71" t="s">
        <v>38</v>
      </c>
      <c r="G13" s="71" t="s">
        <v>39</v>
      </c>
      <c r="H13" s="71" t="s">
        <v>40</v>
      </c>
      <c r="I13" s="72" t="s">
        <v>41</v>
      </c>
      <c r="J13" s="11"/>
    </row>
    <row r="14" spans="1:10" s="5" customFormat="1" ht="15" customHeight="1" x14ac:dyDescent="0.2">
      <c r="A14" s="11"/>
      <c r="B14" s="113"/>
      <c r="C14" s="105"/>
      <c r="D14" s="74"/>
      <c r="E14" s="59"/>
      <c r="F14" s="59"/>
      <c r="G14" s="59"/>
      <c r="H14" s="75"/>
      <c r="I14" s="59"/>
      <c r="J14" s="11"/>
    </row>
    <row r="15" spans="1:10" s="5" customFormat="1" ht="26.25" customHeight="1" x14ac:dyDescent="0.2">
      <c r="A15" s="11"/>
      <c r="B15" s="30">
        <v>0</v>
      </c>
      <c r="C15" s="111">
        <v>200000000</v>
      </c>
      <c r="D15" s="73">
        <f>(B15+C15)/2</f>
        <v>100000000</v>
      </c>
      <c r="E15" s="76">
        <v>0.5</v>
      </c>
      <c r="F15" s="77">
        <f>D15/E15</f>
        <v>200000000</v>
      </c>
      <c r="G15" s="78">
        <v>0.7</v>
      </c>
      <c r="H15" s="79" t="s">
        <v>49</v>
      </c>
      <c r="I15" s="77">
        <f>F15*G15/100*365/365</f>
        <v>1400000</v>
      </c>
      <c r="J15" s="11"/>
    </row>
    <row r="16" spans="1:10" s="5" customFormat="1" ht="15" customHeight="1" x14ac:dyDescent="0.2">
      <c r="A16" s="11"/>
      <c r="B16" s="114"/>
      <c r="C16" s="91"/>
      <c r="D16" s="80"/>
      <c r="E16" s="81"/>
      <c r="F16" s="82"/>
      <c r="G16" s="72"/>
      <c r="H16" s="83"/>
      <c r="I16" s="82"/>
      <c r="J16" s="11"/>
    </row>
    <row r="17" spans="1:10" s="5" customFormat="1" ht="26.25" customHeight="1" thickBot="1" x14ac:dyDescent="0.25">
      <c r="A17" s="11"/>
      <c r="B17" s="43"/>
      <c r="C17" s="112"/>
      <c r="D17" s="84"/>
      <c r="E17" s="85"/>
      <c r="F17" s="86"/>
      <c r="G17" s="87">
        <v>0.7</v>
      </c>
      <c r="H17" s="88" t="s">
        <v>49</v>
      </c>
      <c r="I17" s="77">
        <f>F17*G17/100*365/365</f>
        <v>0</v>
      </c>
      <c r="J17" s="11"/>
    </row>
    <row r="18" spans="1:10" ht="26.25" customHeight="1" thickBot="1" x14ac:dyDescent="0.25">
      <c r="B18" s="137" t="s">
        <v>64</v>
      </c>
      <c r="C18" s="138"/>
      <c r="D18" s="89">
        <f>SUM(D14:D17)</f>
        <v>100000000</v>
      </c>
      <c r="E18" s="128" t="s">
        <v>17</v>
      </c>
      <c r="F18" s="128"/>
      <c r="G18" s="128"/>
      <c r="H18" s="129"/>
      <c r="I18" s="51">
        <f>ROUNDDOWN(SUM(I14:I17),-3)</f>
        <v>1400000</v>
      </c>
      <c r="J18" s="11" t="s">
        <v>42</v>
      </c>
    </row>
    <row r="19" spans="1:10" ht="22.5" customHeight="1" x14ac:dyDescent="0.2"/>
    <row r="20" spans="1:10" ht="24.9" customHeight="1" x14ac:dyDescent="0.2">
      <c r="B20" s="10" t="s">
        <v>73</v>
      </c>
      <c r="E20" s="58"/>
      <c r="F20" s="136" t="s">
        <v>101</v>
      </c>
      <c r="G20" s="136"/>
      <c r="H20" s="136"/>
    </row>
    <row r="21" spans="1:10" s="5" customFormat="1" ht="16.5" customHeight="1" x14ac:dyDescent="0.2">
      <c r="A21" s="11"/>
      <c r="B21" s="132" t="s">
        <v>18</v>
      </c>
      <c r="C21" s="133"/>
      <c r="D21" s="134"/>
      <c r="E21" s="59" t="s">
        <v>5</v>
      </c>
      <c r="F21" s="59" t="s">
        <v>6</v>
      </c>
      <c r="G21" s="59" t="s">
        <v>7</v>
      </c>
      <c r="H21" s="59"/>
      <c r="I21" s="59"/>
      <c r="J21" s="11"/>
    </row>
    <row r="22" spans="1:10" s="5" customFormat="1" ht="16.5" customHeight="1" x14ac:dyDescent="0.2">
      <c r="A22" s="11"/>
      <c r="B22" s="83" t="s">
        <v>19</v>
      </c>
      <c r="C22" s="91" t="s">
        <v>12</v>
      </c>
      <c r="D22" s="62" t="s">
        <v>20</v>
      </c>
      <c r="E22" s="63" t="s">
        <v>9</v>
      </c>
      <c r="F22" s="63" t="s">
        <v>10</v>
      </c>
      <c r="G22" s="63" t="s">
        <v>11</v>
      </c>
      <c r="H22" s="63" t="s">
        <v>12</v>
      </c>
      <c r="I22" s="63" t="s">
        <v>13</v>
      </c>
      <c r="J22" s="11"/>
    </row>
    <row r="23" spans="1:10" s="22" customFormat="1" ht="16.5" customHeight="1" x14ac:dyDescent="0.2">
      <c r="A23" s="17"/>
      <c r="B23" s="92"/>
      <c r="C23" s="93" t="s">
        <v>21</v>
      </c>
      <c r="D23" s="66" t="s">
        <v>14</v>
      </c>
      <c r="E23" s="67" t="s">
        <v>15</v>
      </c>
      <c r="F23" s="67" t="s">
        <v>14</v>
      </c>
      <c r="G23" s="67" t="s">
        <v>34</v>
      </c>
      <c r="H23" s="67" t="s">
        <v>16</v>
      </c>
      <c r="I23" s="67" t="s">
        <v>14</v>
      </c>
      <c r="J23" s="17"/>
    </row>
    <row r="24" spans="1:10" s="5" customFormat="1" ht="16.5" customHeight="1" x14ac:dyDescent="0.2">
      <c r="A24" s="11"/>
      <c r="B24" s="83"/>
      <c r="C24" s="91"/>
      <c r="D24" s="62" t="s">
        <v>35</v>
      </c>
      <c r="E24" s="72" t="s">
        <v>36</v>
      </c>
      <c r="F24" s="72" t="s">
        <v>43</v>
      </c>
      <c r="G24" s="72" t="s">
        <v>37</v>
      </c>
      <c r="H24" s="72" t="s">
        <v>44</v>
      </c>
      <c r="I24" s="72" t="s">
        <v>45</v>
      </c>
      <c r="J24" s="11"/>
    </row>
    <row r="25" spans="1:10" s="1" customFormat="1" ht="26.25" customHeight="1" x14ac:dyDescent="0.2">
      <c r="B25" s="104" t="s">
        <v>53</v>
      </c>
      <c r="C25" s="105" t="s">
        <v>86</v>
      </c>
      <c r="D25" s="109">
        <v>5000000</v>
      </c>
      <c r="E25" s="94">
        <v>0.5</v>
      </c>
      <c r="F25" s="95">
        <f>D25/E25</f>
        <v>10000000</v>
      </c>
      <c r="G25" s="96">
        <v>0.7</v>
      </c>
      <c r="H25" s="96" t="s">
        <v>62</v>
      </c>
      <c r="I25" s="97">
        <f>F25*G25/100*334/365</f>
        <v>64054.794520547948</v>
      </c>
    </row>
    <row r="26" spans="1:10" s="1" customFormat="1" ht="26.25" customHeight="1" x14ac:dyDescent="0.2">
      <c r="B26" s="79" t="s">
        <v>54</v>
      </c>
      <c r="C26" s="106" t="s">
        <v>87</v>
      </c>
      <c r="D26" s="110">
        <v>5000000</v>
      </c>
      <c r="E26" s="98">
        <v>0.5</v>
      </c>
      <c r="F26" s="99">
        <f>D26/E26</f>
        <v>10000000</v>
      </c>
      <c r="G26" s="100">
        <v>0.7</v>
      </c>
      <c r="H26" s="101" t="s">
        <v>63</v>
      </c>
      <c r="I26" s="99">
        <f>F26*G26/100*306/365</f>
        <v>58684.931506849316</v>
      </c>
    </row>
    <row r="27" spans="1:10" s="1" customFormat="1" ht="26.25" customHeight="1" x14ac:dyDescent="0.2">
      <c r="B27" s="79" t="s">
        <v>55</v>
      </c>
      <c r="C27" s="106" t="s">
        <v>88</v>
      </c>
      <c r="D27" s="110">
        <v>5000000</v>
      </c>
      <c r="E27" s="98">
        <v>0.5</v>
      </c>
      <c r="F27" s="99">
        <f t="shared" ref="F27:F36" si="0">D27/E27</f>
        <v>10000000</v>
      </c>
      <c r="G27" s="100">
        <v>0.7</v>
      </c>
      <c r="H27" s="101" t="s">
        <v>65</v>
      </c>
      <c r="I27" s="99">
        <f>F27*G27/100*275/365</f>
        <v>52739.726027397257</v>
      </c>
    </row>
    <row r="28" spans="1:10" s="1" customFormat="1" ht="26.25" customHeight="1" x14ac:dyDescent="0.2">
      <c r="B28" s="79" t="s">
        <v>56</v>
      </c>
      <c r="C28" s="106" t="s">
        <v>89</v>
      </c>
      <c r="D28" s="120">
        <v>0</v>
      </c>
      <c r="E28" s="98">
        <v>0.5</v>
      </c>
      <c r="F28" s="99">
        <f t="shared" si="0"/>
        <v>0</v>
      </c>
      <c r="G28" s="100">
        <v>0.7</v>
      </c>
      <c r="H28" s="101" t="s">
        <v>25</v>
      </c>
      <c r="I28" s="99">
        <f>F28*G28/100*245/365</f>
        <v>0</v>
      </c>
    </row>
    <row r="29" spans="1:10" s="1" customFormat="1" ht="26.25" customHeight="1" x14ac:dyDescent="0.2">
      <c r="B29" s="107" t="s">
        <v>57</v>
      </c>
      <c r="C29" s="106" t="s">
        <v>93</v>
      </c>
      <c r="D29" s="120">
        <v>0</v>
      </c>
      <c r="E29" s="98">
        <v>0.5</v>
      </c>
      <c r="F29" s="99">
        <f t="shared" si="0"/>
        <v>0</v>
      </c>
      <c r="G29" s="100">
        <v>0.7</v>
      </c>
      <c r="H29" s="100" t="s">
        <v>26</v>
      </c>
      <c r="I29" s="99">
        <f>F29*G29/100*214/365</f>
        <v>0</v>
      </c>
    </row>
    <row r="30" spans="1:10" s="1" customFormat="1" ht="26.25" customHeight="1" x14ac:dyDescent="0.2">
      <c r="B30" s="107" t="s">
        <v>58</v>
      </c>
      <c r="C30" s="106" t="s">
        <v>95</v>
      </c>
      <c r="D30" s="120">
        <v>0</v>
      </c>
      <c r="E30" s="98">
        <v>0.5</v>
      </c>
      <c r="F30" s="99">
        <f t="shared" si="0"/>
        <v>0</v>
      </c>
      <c r="G30" s="100">
        <v>0.7</v>
      </c>
      <c r="H30" s="100" t="s">
        <v>27</v>
      </c>
      <c r="I30" s="99">
        <f>F30*G30/100*184/365</f>
        <v>0</v>
      </c>
    </row>
    <row r="31" spans="1:10" s="1" customFormat="1" ht="26.25" customHeight="1" x14ac:dyDescent="0.2">
      <c r="B31" s="107" t="s">
        <v>59</v>
      </c>
      <c r="C31" s="106" t="s">
        <v>94</v>
      </c>
      <c r="D31" s="120">
        <v>0</v>
      </c>
      <c r="E31" s="98">
        <v>0.5</v>
      </c>
      <c r="F31" s="99">
        <f t="shared" si="0"/>
        <v>0</v>
      </c>
      <c r="G31" s="100">
        <v>0.7</v>
      </c>
      <c r="H31" s="100" t="s">
        <v>28</v>
      </c>
      <c r="I31" s="99">
        <f>F31*G31/100*153/365</f>
        <v>0</v>
      </c>
    </row>
    <row r="32" spans="1:10" s="1" customFormat="1" ht="26.25" customHeight="1" x14ac:dyDescent="0.2">
      <c r="B32" s="107" t="s">
        <v>60</v>
      </c>
      <c r="C32" s="106" t="s">
        <v>96</v>
      </c>
      <c r="D32" s="120">
        <v>0</v>
      </c>
      <c r="E32" s="98">
        <v>0.5</v>
      </c>
      <c r="F32" s="99">
        <f t="shared" si="0"/>
        <v>0</v>
      </c>
      <c r="G32" s="100">
        <v>0.7</v>
      </c>
      <c r="H32" s="100" t="s">
        <v>29</v>
      </c>
      <c r="I32" s="99">
        <f>F32*G32/100*122/365</f>
        <v>0</v>
      </c>
    </row>
    <row r="33" spans="2:10" s="1" customFormat="1" ht="26.25" customHeight="1" x14ac:dyDescent="0.2">
      <c r="B33" s="107" t="s">
        <v>61</v>
      </c>
      <c r="C33" s="106" t="s">
        <v>97</v>
      </c>
      <c r="D33" s="120">
        <v>0</v>
      </c>
      <c r="E33" s="98">
        <v>0.5</v>
      </c>
      <c r="F33" s="99">
        <f t="shared" si="0"/>
        <v>0</v>
      </c>
      <c r="G33" s="100">
        <v>0.7</v>
      </c>
      <c r="H33" s="100" t="s">
        <v>30</v>
      </c>
      <c r="I33" s="99">
        <f>F33*G33/100*92/365</f>
        <v>0</v>
      </c>
    </row>
    <row r="34" spans="2:10" s="1" customFormat="1" ht="26.25" customHeight="1" x14ac:dyDescent="0.2">
      <c r="B34" s="107" t="s">
        <v>50</v>
      </c>
      <c r="C34" s="106" t="s">
        <v>98</v>
      </c>
      <c r="D34" s="120">
        <v>0</v>
      </c>
      <c r="E34" s="98">
        <v>0.5</v>
      </c>
      <c r="F34" s="99">
        <f t="shared" si="0"/>
        <v>0</v>
      </c>
      <c r="G34" s="100">
        <v>0.7</v>
      </c>
      <c r="H34" s="100" t="s">
        <v>31</v>
      </c>
      <c r="I34" s="99">
        <f>F34*G34/100*61/365</f>
        <v>0</v>
      </c>
    </row>
    <row r="35" spans="2:10" s="1" customFormat="1" ht="26.25" customHeight="1" x14ac:dyDescent="0.2">
      <c r="B35" s="107" t="s">
        <v>51</v>
      </c>
      <c r="C35" s="106" t="s">
        <v>99</v>
      </c>
      <c r="D35" s="120">
        <v>0</v>
      </c>
      <c r="E35" s="98">
        <v>0.5</v>
      </c>
      <c r="F35" s="99">
        <f t="shared" si="0"/>
        <v>0</v>
      </c>
      <c r="G35" s="100">
        <v>0.7</v>
      </c>
      <c r="H35" s="100" t="s">
        <v>32</v>
      </c>
      <c r="I35" s="99">
        <f>F35*G35/100*31/365</f>
        <v>0</v>
      </c>
    </row>
    <row r="36" spans="2:10" s="1" customFormat="1" ht="26.25" customHeight="1" thickBot="1" x14ac:dyDescent="0.25">
      <c r="B36" s="107" t="s">
        <v>52</v>
      </c>
      <c r="C36" s="69" t="s">
        <v>46</v>
      </c>
      <c r="D36" s="120">
        <v>0</v>
      </c>
      <c r="E36" s="98">
        <v>0.5</v>
      </c>
      <c r="F36" s="99">
        <f t="shared" si="0"/>
        <v>0</v>
      </c>
      <c r="G36" s="100">
        <v>0.7</v>
      </c>
      <c r="H36" s="100" t="s">
        <v>33</v>
      </c>
      <c r="I36" s="99">
        <f>F36*G36/100*0/365</f>
        <v>0</v>
      </c>
    </row>
    <row r="37" spans="2:10" ht="26.25" customHeight="1" thickBot="1" x14ac:dyDescent="0.25">
      <c r="B37" s="125" t="s">
        <v>22</v>
      </c>
      <c r="C37" s="127"/>
      <c r="D37" s="108">
        <f>SUM(D25:D36)</f>
        <v>15000000</v>
      </c>
      <c r="E37" s="128" t="s">
        <v>17</v>
      </c>
      <c r="F37" s="128"/>
      <c r="G37" s="128"/>
      <c r="H37" s="129"/>
      <c r="I37" s="90">
        <f>ROUNDDOWN(SUM(I25:I36),-3)</f>
        <v>175000</v>
      </c>
      <c r="J37" s="11" t="s">
        <v>47</v>
      </c>
    </row>
    <row r="38" spans="2:10" ht="11.25" customHeight="1" x14ac:dyDescent="0.2">
      <c r="E38" s="102"/>
      <c r="F38" s="102"/>
      <c r="G38" s="102"/>
      <c r="H38" s="103"/>
      <c r="I38" s="102"/>
    </row>
    <row r="39" spans="2:10" ht="26.25" customHeight="1" x14ac:dyDescent="0.2">
      <c r="E39" s="102"/>
      <c r="F39" s="125" t="s">
        <v>23</v>
      </c>
      <c r="G39" s="126"/>
      <c r="H39" s="130">
        <f>I37+I18</f>
        <v>1575000</v>
      </c>
      <c r="I39" s="131"/>
    </row>
    <row r="40" spans="2:10" ht="9.75" customHeight="1" x14ac:dyDescent="0.2"/>
  </sheetData>
  <mergeCells count="10">
    <mergeCell ref="B37:C37"/>
    <mergeCell ref="E37:H37"/>
    <mergeCell ref="F39:G39"/>
    <mergeCell ref="H39:I39"/>
    <mergeCell ref="F9:H9"/>
    <mergeCell ref="B10:D10"/>
    <mergeCell ref="B18:C18"/>
    <mergeCell ref="E18:H18"/>
    <mergeCell ref="F20:H20"/>
    <mergeCell ref="B21:D21"/>
  </mergeCells>
  <phoneticPr fontId="2"/>
  <dataValidations count="2">
    <dataValidation imeMode="hiragana" allowBlank="1" showInputMessage="1" showErrorMessage="1" sqref="E9 E20 G7 G5" xr:uid="{6B8B1608-1587-46B7-BB2A-7784831138CD}"/>
    <dataValidation imeMode="off" allowBlank="1" showInputMessage="1" showErrorMessage="1" sqref="B17:C17 B15:C15 D25:D36" xr:uid="{81307BB2-1E9B-402D-B617-E7CF3E822A2C}"/>
  </dataValidations>
  <pageMargins left="0.39370078740157483" right="0.31496062992125984" top="0.51181102362204722" bottom="0.19685039370078741" header="0.43307086614173229" footer="0.43307086614173229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様式（未入力）</vt:lpstr>
      <vt:lpstr>様式 (記載例R6.12末時点)</vt:lpstr>
      <vt:lpstr>様式 (記載例R7.12末時点) </vt:lpstr>
    </vt:vector>
  </TitlesOfParts>
  <Company>金沢市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金沢市役所</dc:creator>
  <cp:lastModifiedBy>kndp</cp:lastModifiedBy>
  <cp:lastPrinted>2023-05-16T08:57:04Z</cp:lastPrinted>
  <dcterms:created xsi:type="dcterms:W3CDTF">2007-03-20T02:40:37Z</dcterms:created>
  <dcterms:modified xsi:type="dcterms:W3CDTF">2024-02-29T05:45:21Z</dcterms:modified>
</cp:coreProperties>
</file>